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10"/>
  <workbookPr defaultThemeVersion="166925"/>
  <mc:AlternateContent xmlns:mc="http://schemas.openxmlformats.org/markup-compatibility/2006">
    <mc:Choice Requires="x15">
      <x15ac:absPath xmlns:x15ac="http://schemas.microsoft.com/office/spreadsheetml/2010/11/ac" url="https://nwwvt.sharepoint.com/sites/LendingServicingTeam/Shared Documents/General/Loan Committee/Loan Committee Meetings/2022/05 May 2022/"/>
    </mc:Choice>
  </mc:AlternateContent>
  <xr:revisionPtr revIDLastSave="970" documentId="8_{104674A2-DFC1-4E5A-9181-410BE497AFD8}" xr6:coauthVersionLast="47" xr6:coauthVersionMax="47" xr10:uidLastSave="{99D08883-08A1-4233-A45F-B3891A4E3DBA}"/>
  <bookViews>
    <workbookView xWindow="28680" yWindow="-1470" windowWidth="25440" windowHeight="15390" tabRatio="875" firstSheet="7" activeTab="4" xr2:uid="{B8CBAF6E-76A2-4106-8112-D6DED20EC823}"/>
  </bookViews>
  <sheets>
    <sheet name="Loans Approved FY21 Q4" sheetId="8" state="hidden" r:id="rId1"/>
    <sheet name="Print Instructions" sheetId="10" r:id="rId2"/>
    <sheet name="Loans Approved" sheetId="1" r:id="rId3"/>
    <sheet name="Pipeline" sheetId="12" r:id="rId4"/>
    <sheet name="Exceptions" sheetId="7" r:id="rId5"/>
    <sheet name="Inactive" sheetId="9" r:id="rId6"/>
    <sheet name="Delinquency Report" sheetId="3" r:id="rId7"/>
    <sheet name="120+ Days Delinquent" sheetId="4" r:id="rId8"/>
    <sheet name="Write-Offs" sheetId="13" r:id="rId9"/>
    <sheet name="New Loan Portfolio Overview" sheetId="14" r:id="rId10"/>
    <sheet name="Risk Rating " sheetId="11" r:id="rId11"/>
  </sheets>
  <definedNames>
    <definedName name="_xlnm.Print_Area" localSheetId="7">'120+ Days Delinquent'!$A$1:$K$39</definedName>
    <definedName name="_xlnm.Print_Area" localSheetId="0">'Loans Approved FY21 Q4'!$A$1:$C$28</definedName>
    <definedName name="_xlnm.Print_Area" localSheetId="1">'Print Instructions'!$A$1:$M$66</definedName>
    <definedName name="_xlnm.Print_Titles" localSheetId="7">'120+ Days Delinquent'!$9:$9</definedName>
    <definedName name="_xlnm.Print_Titles" localSheetId="6">'Delinquency Report'!$18:$18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E164" i="14" l="1"/>
  <c r="D164" i="14"/>
  <c r="C18" i="13"/>
  <c r="G3" i="14"/>
  <c r="I17" i="9"/>
  <c r="B34" i="1"/>
  <c r="E19" i="3"/>
  <c r="F19" i="3"/>
  <c r="C21" i="12"/>
  <c r="B41" i="1"/>
  <c r="B38" i="1"/>
  <c r="B18" i="1"/>
  <c r="D28" i="4"/>
  <c r="B43" i="1" l="1"/>
  <c r="O972" i="11"/>
  <c r="O968" i="11"/>
  <c r="R967" i="11"/>
  <c r="S967" i="11" s="1"/>
  <c r="S968" i="11" s="1"/>
  <c r="P968" i="11"/>
  <c r="O965" i="11"/>
  <c r="S964" i="11"/>
  <c r="R964" i="11"/>
  <c r="S963" i="11"/>
  <c r="R963" i="11"/>
  <c r="S962" i="11"/>
  <c r="R962" i="11"/>
  <c r="S961" i="11"/>
  <c r="R961" i="11"/>
  <c r="S960" i="11"/>
  <c r="R960" i="11"/>
  <c r="S959" i="11"/>
  <c r="R959" i="11"/>
  <c r="S958" i="11"/>
  <c r="R958" i="11"/>
  <c r="S957" i="11"/>
  <c r="R957" i="11"/>
  <c r="S956" i="11"/>
  <c r="R956" i="11"/>
  <c r="S955" i="11"/>
  <c r="R955" i="11"/>
  <c r="S954" i="11"/>
  <c r="R954" i="11"/>
  <c r="S953" i="11"/>
  <c r="R953" i="11"/>
  <c r="S952" i="11"/>
  <c r="R952" i="11"/>
  <c r="S951" i="11"/>
  <c r="R951" i="11"/>
  <c r="S950" i="11"/>
  <c r="R950" i="11"/>
  <c r="S949" i="11"/>
  <c r="R949" i="11"/>
  <c r="S948" i="11"/>
  <c r="R948" i="11"/>
  <c r="S947" i="11"/>
  <c r="R947" i="11"/>
  <c r="S946" i="11"/>
  <c r="R946" i="11"/>
  <c r="S945" i="11"/>
  <c r="R945" i="11"/>
  <c r="S944" i="11"/>
  <c r="R944" i="11"/>
  <c r="S943" i="11"/>
  <c r="R943" i="11"/>
  <c r="S942" i="11"/>
  <c r="R942" i="11"/>
  <c r="S941" i="11"/>
  <c r="R941" i="11"/>
  <c r="S940" i="11"/>
  <c r="R940" i="11"/>
  <c r="S939" i="11"/>
  <c r="R939" i="11"/>
  <c r="S938" i="11"/>
  <c r="R938" i="11"/>
  <c r="S937" i="11"/>
  <c r="R937" i="11"/>
  <c r="S936" i="11"/>
  <c r="R936" i="11"/>
  <c r="O934" i="11"/>
  <c r="R933" i="11"/>
  <c r="S933" i="11" s="1"/>
  <c r="R932" i="11"/>
  <c r="S932" i="11" s="1"/>
  <c r="S931" i="11"/>
  <c r="R931" i="11"/>
  <c r="R930" i="11"/>
  <c r="S930" i="11" s="1"/>
  <c r="R929" i="11"/>
  <c r="S929" i="11" s="1"/>
  <c r="R928" i="11"/>
  <c r="S928" i="11" s="1"/>
  <c r="S927" i="11"/>
  <c r="S926" i="11"/>
  <c r="R926" i="11"/>
  <c r="S925" i="11"/>
  <c r="R925" i="11"/>
  <c r="R924" i="11"/>
  <c r="S924" i="11" s="1"/>
  <c r="R923" i="11"/>
  <c r="S923" i="11" s="1"/>
  <c r="R922" i="11"/>
  <c r="S922" i="11" s="1"/>
  <c r="S921" i="11"/>
  <c r="R920" i="11"/>
  <c r="S920" i="11" s="1"/>
  <c r="R919" i="11"/>
  <c r="S919" i="11" s="1"/>
  <c r="R918" i="11"/>
  <c r="S918" i="11" s="1"/>
  <c r="R917" i="11"/>
  <c r="S917" i="11" s="1"/>
  <c r="O915" i="11"/>
  <c r="R914" i="11"/>
  <c r="S914" i="11" s="1"/>
  <c r="R913" i="11"/>
  <c r="S913" i="11" s="1"/>
  <c r="R912" i="11"/>
  <c r="S912" i="11" s="1"/>
  <c r="R911" i="11"/>
  <c r="S911" i="11" s="1"/>
  <c r="R910" i="11"/>
  <c r="S910" i="11" s="1"/>
  <c r="R909" i="11"/>
  <c r="S909" i="11" s="1"/>
  <c r="R908" i="11"/>
  <c r="S908" i="11" s="1"/>
  <c r="O906" i="11"/>
  <c r="S905" i="11"/>
  <c r="S904" i="11"/>
  <c r="S903" i="11"/>
  <c r="S902" i="11"/>
  <c r="S901" i="11"/>
  <c r="S900" i="11"/>
  <c r="S899" i="11"/>
  <c r="S898" i="11"/>
  <c r="S897" i="11"/>
  <c r="S896" i="11"/>
  <c r="S895" i="11"/>
  <c r="R894" i="11"/>
  <c r="S894" i="11" s="1"/>
  <c r="R893" i="11"/>
  <c r="S893" i="11" s="1"/>
  <c r="R892" i="11"/>
  <c r="R891" i="11"/>
  <c r="S891" i="11" s="1"/>
  <c r="R890" i="11"/>
  <c r="S890" i="11" s="1"/>
  <c r="R889" i="11"/>
  <c r="S889" i="11" s="1"/>
  <c r="R888" i="11"/>
  <c r="S888" i="11" s="1"/>
  <c r="R887" i="11"/>
  <c r="S887" i="11" s="1"/>
  <c r="R886" i="11"/>
  <c r="S886" i="11" s="1"/>
  <c r="R885" i="11"/>
  <c r="S885" i="11" s="1"/>
  <c r="R884" i="11"/>
  <c r="S884" i="11" s="1"/>
  <c r="R883" i="11"/>
  <c r="S883" i="11" s="1"/>
  <c r="R882" i="11"/>
  <c r="S882" i="11" s="1"/>
  <c r="R881" i="11"/>
  <c r="S881" i="11" s="1"/>
  <c r="R880" i="11"/>
  <c r="S880" i="11" s="1"/>
  <c r="R879" i="11"/>
  <c r="S879" i="11" s="1"/>
  <c r="R878" i="11"/>
  <c r="S878" i="11" s="1"/>
  <c r="R877" i="11"/>
  <c r="S877" i="11" s="1"/>
  <c r="R876" i="11"/>
  <c r="S876" i="11" s="1"/>
  <c r="R875" i="11"/>
  <c r="S875" i="11" s="1"/>
  <c r="S874" i="11"/>
  <c r="R874" i="11"/>
  <c r="R873" i="11"/>
  <c r="S873" i="11" s="1"/>
  <c r="R872" i="11"/>
  <c r="S872" i="11" s="1"/>
  <c r="O870" i="11"/>
  <c r="S869" i="11"/>
  <c r="P870" i="11"/>
  <c r="S868" i="11"/>
  <c r="O866" i="11"/>
  <c r="R865" i="11"/>
  <c r="S865" i="11" s="1"/>
  <c r="R864" i="11"/>
  <c r="S864" i="11" s="1"/>
  <c r="R863" i="11"/>
  <c r="S863" i="11" s="1"/>
  <c r="R862" i="11"/>
  <c r="S862" i="11" s="1"/>
  <c r="R861" i="11"/>
  <c r="S861" i="11" s="1"/>
  <c r="R860" i="11"/>
  <c r="S860" i="11" s="1"/>
  <c r="R859" i="11"/>
  <c r="S859" i="11" s="1"/>
  <c r="R858" i="11"/>
  <c r="S858" i="11" s="1"/>
  <c r="R857" i="11"/>
  <c r="S857" i="11" s="1"/>
  <c r="R856" i="11"/>
  <c r="S856" i="11" s="1"/>
  <c r="R855" i="11"/>
  <c r="S855" i="11" s="1"/>
  <c r="R854" i="11"/>
  <c r="S854" i="11" s="1"/>
  <c r="S853" i="11"/>
  <c r="R852" i="11"/>
  <c r="S852" i="11" s="1"/>
  <c r="R851" i="11"/>
  <c r="S851" i="11" s="1"/>
  <c r="R850" i="11"/>
  <c r="S850" i="11" s="1"/>
  <c r="R849" i="11"/>
  <c r="S849" i="11" s="1"/>
  <c r="R848" i="11"/>
  <c r="S848" i="11" s="1"/>
  <c r="R847" i="11"/>
  <c r="S847" i="11" s="1"/>
  <c r="R846" i="11"/>
  <c r="S846" i="11" s="1"/>
  <c r="R845" i="11"/>
  <c r="S845" i="11" s="1"/>
  <c r="R844" i="11"/>
  <c r="R843" i="11"/>
  <c r="S843" i="11" s="1"/>
  <c r="R842" i="11"/>
  <c r="S842" i="11" s="1"/>
  <c r="R841" i="11"/>
  <c r="S841" i="11" s="1"/>
  <c r="R840" i="11"/>
  <c r="S840" i="11" s="1"/>
  <c r="R839" i="11"/>
  <c r="S839" i="11" s="1"/>
  <c r="R838" i="11"/>
  <c r="S838" i="11" s="1"/>
  <c r="R837" i="11"/>
  <c r="S837" i="11" s="1"/>
  <c r="R836" i="11"/>
  <c r="S836" i="11" s="1"/>
  <c r="R835" i="11"/>
  <c r="S835" i="11" s="1"/>
  <c r="S834" i="11"/>
  <c r="R833" i="11"/>
  <c r="S833" i="11" s="1"/>
  <c r="R832" i="11"/>
  <c r="S832" i="11" s="1"/>
  <c r="O830" i="11"/>
  <c r="R829" i="11"/>
  <c r="S829" i="11" s="1"/>
  <c r="R828" i="11"/>
  <c r="S828" i="11" s="1"/>
  <c r="R827" i="11"/>
  <c r="S827" i="11" s="1"/>
  <c r="R826" i="11"/>
  <c r="S826" i="11" s="1"/>
  <c r="R825" i="11"/>
  <c r="S825" i="11" s="1"/>
  <c r="R824" i="11"/>
  <c r="S824" i="11" s="1"/>
  <c r="R823" i="11"/>
  <c r="S823" i="11" s="1"/>
  <c r="R822" i="11"/>
  <c r="S822" i="11" s="1"/>
  <c r="R821" i="11"/>
  <c r="S821" i="11" s="1"/>
  <c r="R820" i="11"/>
  <c r="S820" i="11" s="1"/>
  <c r="R819" i="11"/>
  <c r="S819" i="11" s="1"/>
  <c r="R818" i="11"/>
  <c r="S818" i="11" s="1"/>
  <c r="R817" i="11"/>
  <c r="S817" i="11" s="1"/>
  <c r="R816" i="11"/>
  <c r="S816" i="11" s="1"/>
  <c r="R815" i="11"/>
  <c r="S815" i="11" s="1"/>
  <c r="R814" i="11"/>
  <c r="S814" i="11" s="1"/>
  <c r="R813" i="11"/>
  <c r="S813" i="11" s="1"/>
  <c r="R812" i="11"/>
  <c r="S812" i="11" s="1"/>
  <c r="R811" i="11"/>
  <c r="S811" i="11" s="1"/>
  <c r="R810" i="11"/>
  <c r="S810" i="11" s="1"/>
  <c r="R809" i="11"/>
  <c r="S809" i="11" s="1"/>
  <c r="R808" i="11"/>
  <c r="S808" i="11" s="1"/>
  <c r="R807" i="11"/>
  <c r="S807" i="11" s="1"/>
  <c r="R806" i="11"/>
  <c r="S806" i="11" s="1"/>
  <c r="R805" i="11"/>
  <c r="S805" i="11" s="1"/>
  <c r="R804" i="11"/>
  <c r="S804" i="11" s="1"/>
  <c r="R803" i="11"/>
  <c r="S803" i="11" s="1"/>
  <c r="R802" i="11"/>
  <c r="S802" i="11" s="1"/>
  <c r="R801" i="11"/>
  <c r="S801" i="11" s="1"/>
  <c r="R800" i="11"/>
  <c r="S800" i="11" s="1"/>
  <c r="R799" i="11"/>
  <c r="S799" i="11" s="1"/>
  <c r="R798" i="11"/>
  <c r="S798" i="11" s="1"/>
  <c r="R797" i="11"/>
  <c r="S797" i="11" s="1"/>
  <c r="R796" i="11"/>
  <c r="S796" i="11" s="1"/>
  <c r="R795" i="11"/>
  <c r="S795" i="11" s="1"/>
  <c r="R794" i="11"/>
  <c r="S794" i="11" s="1"/>
  <c r="R793" i="11"/>
  <c r="S793" i="11" s="1"/>
  <c r="R792" i="11"/>
  <c r="S792" i="11" s="1"/>
  <c r="R791" i="11"/>
  <c r="S791" i="11" s="1"/>
  <c r="R790" i="11"/>
  <c r="S790" i="11" s="1"/>
  <c r="R789" i="11"/>
  <c r="S789" i="11" s="1"/>
  <c r="R788" i="11"/>
  <c r="S788" i="11" s="1"/>
  <c r="R787" i="11"/>
  <c r="S787" i="11" s="1"/>
  <c r="R786" i="11"/>
  <c r="S786" i="11" s="1"/>
  <c r="R785" i="11"/>
  <c r="S785" i="11" s="1"/>
  <c r="R784" i="11"/>
  <c r="S784" i="11" s="1"/>
  <c r="R783" i="11"/>
  <c r="S783" i="11" s="1"/>
  <c r="R782" i="11"/>
  <c r="S782" i="11" s="1"/>
  <c r="R781" i="11"/>
  <c r="S781" i="11" s="1"/>
  <c r="R780" i="11"/>
  <c r="S780" i="11" s="1"/>
  <c r="R779" i="11"/>
  <c r="S779" i="11" s="1"/>
  <c r="R778" i="11"/>
  <c r="S778" i="11" s="1"/>
  <c r="R777" i="11"/>
  <c r="S777" i="11" s="1"/>
  <c r="R776" i="11"/>
  <c r="S776" i="11" s="1"/>
  <c r="R775" i="11"/>
  <c r="S775" i="11" s="1"/>
  <c r="R774" i="11"/>
  <c r="S774" i="11" s="1"/>
  <c r="R773" i="11"/>
  <c r="S773" i="11" s="1"/>
  <c r="R772" i="11"/>
  <c r="S772" i="11" s="1"/>
  <c r="R771" i="11"/>
  <c r="S771" i="11" s="1"/>
  <c r="R770" i="11"/>
  <c r="S770" i="11" s="1"/>
  <c r="R769" i="11"/>
  <c r="S769" i="11" s="1"/>
  <c r="R768" i="11"/>
  <c r="S768" i="11" s="1"/>
  <c r="R767" i="11"/>
  <c r="S767" i="11" s="1"/>
  <c r="R766" i="11"/>
  <c r="S766" i="11" s="1"/>
  <c r="R765" i="11"/>
  <c r="S765" i="11" s="1"/>
  <c r="R764" i="11"/>
  <c r="S764" i="11" s="1"/>
  <c r="R763" i="11"/>
  <c r="S763" i="11" s="1"/>
  <c r="R762" i="11"/>
  <c r="S762" i="11" s="1"/>
  <c r="R761" i="11"/>
  <c r="S761" i="11" s="1"/>
  <c r="O759" i="11"/>
  <c r="R758" i="11"/>
  <c r="S758" i="11" s="1"/>
  <c r="R757" i="11"/>
  <c r="S757" i="11" s="1"/>
  <c r="R756" i="11"/>
  <c r="S756" i="11" s="1"/>
  <c r="R755" i="11"/>
  <c r="S755" i="11" s="1"/>
  <c r="R754" i="11"/>
  <c r="S754" i="11" s="1"/>
  <c r="R753" i="11"/>
  <c r="S753" i="11" s="1"/>
  <c r="R752" i="11"/>
  <c r="S752" i="11" s="1"/>
  <c r="O750" i="11"/>
  <c r="R749" i="11"/>
  <c r="S749" i="11" s="1"/>
  <c r="R748" i="11"/>
  <c r="S748" i="11" s="1"/>
  <c r="O746" i="11"/>
  <c r="R745" i="11"/>
  <c r="S745" i="11" s="1"/>
  <c r="R744" i="11"/>
  <c r="S744" i="11" s="1"/>
  <c r="R743" i="11"/>
  <c r="S743" i="11" s="1"/>
  <c r="R742" i="11"/>
  <c r="S742" i="11" s="1"/>
  <c r="R741" i="11"/>
  <c r="S741" i="11" s="1"/>
  <c r="R740" i="11"/>
  <c r="S740" i="11" s="1"/>
  <c r="R739" i="11"/>
  <c r="S739" i="11" s="1"/>
  <c r="R738" i="11"/>
  <c r="S738" i="11" s="1"/>
  <c r="R737" i="11"/>
  <c r="S737" i="11" s="1"/>
  <c r="R736" i="11"/>
  <c r="S736" i="11" s="1"/>
  <c r="R735" i="11"/>
  <c r="S735" i="11" s="1"/>
  <c r="O733" i="11"/>
  <c r="S732" i="11"/>
  <c r="R731" i="11"/>
  <c r="S731" i="11" s="1"/>
  <c r="R730" i="11"/>
  <c r="S730" i="11" s="1"/>
  <c r="R729" i="11"/>
  <c r="S729" i="11" s="1"/>
  <c r="R728" i="11"/>
  <c r="S728" i="11" s="1"/>
  <c r="R727" i="11"/>
  <c r="S727" i="11" s="1"/>
  <c r="R726" i="11"/>
  <c r="S726" i="11" s="1"/>
  <c r="R725" i="11"/>
  <c r="S725" i="11" s="1"/>
  <c r="R724" i="11"/>
  <c r="S724" i="11" s="1"/>
  <c r="R723" i="11"/>
  <c r="S723" i="11" s="1"/>
  <c r="R722" i="11"/>
  <c r="S722" i="11" s="1"/>
  <c r="R721" i="11"/>
  <c r="S721" i="11" s="1"/>
  <c r="R720" i="11"/>
  <c r="S720" i="11" s="1"/>
  <c r="R719" i="11"/>
  <c r="S719" i="11" s="1"/>
  <c r="R718" i="11"/>
  <c r="S718" i="11" s="1"/>
  <c r="R717" i="11"/>
  <c r="S717" i="11" s="1"/>
  <c r="R716" i="11"/>
  <c r="S716" i="11" s="1"/>
  <c r="R715" i="11"/>
  <c r="S715" i="11" s="1"/>
  <c r="R714" i="11"/>
  <c r="S714" i="11" s="1"/>
  <c r="R713" i="11"/>
  <c r="S713" i="11" s="1"/>
  <c r="R712" i="11"/>
  <c r="S712" i="11" s="1"/>
  <c r="R711" i="11"/>
  <c r="S711" i="11" s="1"/>
  <c r="R710" i="11"/>
  <c r="S710" i="11" s="1"/>
  <c r="R709" i="11"/>
  <c r="S709" i="11" s="1"/>
  <c r="R708" i="11"/>
  <c r="S708" i="11" s="1"/>
  <c r="R707" i="11"/>
  <c r="S707" i="11" s="1"/>
  <c r="R706" i="11"/>
  <c r="S706" i="11" s="1"/>
  <c r="R705" i="11"/>
  <c r="S705" i="11" s="1"/>
  <c r="R704" i="11"/>
  <c r="S704" i="11" s="1"/>
  <c r="R703" i="11"/>
  <c r="S703" i="11" s="1"/>
  <c r="R702" i="11"/>
  <c r="S702" i="11" s="1"/>
  <c r="R701" i="11"/>
  <c r="S701" i="11" s="1"/>
  <c r="R700" i="11"/>
  <c r="S700" i="11" s="1"/>
  <c r="R699" i="11"/>
  <c r="S699" i="11" s="1"/>
  <c r="R698" i="11"/>
  <c r="S698" i="11" s="1"/>
  <c r="R697" i="11"/>
  <c r="S697" i="11" s="1"/>
  <c r="R696" i="11"/>
  <c r="S696" i="11" s="1"/>
  <c r="O694" i="11"/>
  <c r="R693" i="11"/>
  <c r="S693" i="11" s="1"/>
  <c r="R692" i="11"/>
  <c r="S692" i="11" s="1"/>
  <c r="R691" i="11"/>
  <c r="S691" i="11" s="1"/>
  <c r="R690" i="11"/>
  <c r="S690" i="11" s="1"/>
  <c r="R689" i="11"/>
  <c r="S689" i="11" s="1"/>
  <c r="R688" i="11"/>
  <c r="S688" i="11" s="1"/>
  <c r="R687" i="11"/>
  <c r="S687" i="11" s="1"/>
  <c r="O685" i="11"/>
  <c r="S684" i="11"/>
  <c r="S683" i="11"/>
  <c r="S682" i="11"/>
  <c r="S681" i="11"/>
  <c r="S680" i="11"/>
  <c r="S679" i="11"/>
  <c r="S678" i="11"/>
  <c r="S677" i="11"/>
  <c r="S676" i="11"/>
  <c r="S675" i="11"/>
  <c r="S674" i="11"/>
  <c r="R673" i="11"/>
  <c r="S673" i="11" s="1"/>
  <c r="R672" i="11"/>
  <c r="S672" i="11" s="1"/>
  <c r="R671" i="11"/>
  <c r="S671" i="11" s="1"/>
  <c r="S670" i="11"/>
  <c r="R669" i="11"/>
  <c r="S669" i="11" s="1"/>
  <c r="R668" i="11"/>
  <c r="S668" i="11" s="1"/>
  <c r="R667" i="11"/>
  <c r="S667" i="11" s="1"/>
  <c r="R666" i="11"/>
  <c r="S666" i="11" s="1"/>
  <c r="R665" i="11"/>
  <c r="S665" i="11" s="1"/>
  <c r="O663" i="11"/>
  <c r="R662" i="11"/>
  <c r="S662" i="11" s="1"/>
  <c r="R661" i="11"/>
  <c r="S661" i="11" s="1"/>
  <c r="R660" i="11"/>
  <c r="S660" i="11" s="1"/>
  <c r="R659" i="11"/>
  <c r="S659" i="11" s="1"/>
  <c r="R658" i="11"/>
  <c r="R657" i="11"/>
  <c r="S657" i="11" s="1"/>
  <c r="R656" i="11"/>
  <c r="S656" i="11" s="1"/>
  <c r="R655" i="11"/>
  <c r="S655" i="11" s="1"/>
  <c r="R654" i="11"/>
  <c r="S654" i="11" s="1"/>
  <c r="R653" i="11"/>
  <c r="S653" i="11" s="1"/>
  <c r="R652" i="11"/>
  <c r="S652" i="11" s="1"/>
  <c r="R651" i="11"/>
  <c r="S651" i="11" s="1"/>
  <c r="R650" i="11"/>
  <c r="S650" i="11" s="1"/>
  <c r="R649" i="11"/>
  <c r="S649" i="11" s="1"/>
  <c r="R648" i="11"/>
  <c r="S648" i="11" s="1"/>
  <c r="R647" i="11"/>
  <c r="S647" i="11" s="1"/>
  <c r="R646" i="11"/>
  <c r="S646" i="11" s="1"/>
  <c r="O644" i="11"/>
  <c r="R643" i="11"/>
  <c r="S643" i="11" s="1"/>
  <c r="R642" i="11"/>
  <c r="S642" i="11" s="1"/>
  <c r="R641" i="11"/>
  <c r="S641" i="11" s="1"/>
  <c r="R640" i="11"/>
  <c r="S640" i="11" s="1"/>
  <c r="R639" i="11"/>
  <c r="S639" i="11" s="1"/>
  <c r="R638" i="11"/>
  <c r="S638" i="11" s="1"/>
  <c r="R637" i="11"/>
  <c r="S637" i="11" s="1"/>
  <c r="R636" i="11"/>
  <c r="S636" i="11" s="1"/>
  <c r="S635" i="11"/>
  <c r="R635" i="11"/>
  <c r="S634" i="11"/>
  <c r="R633" i="11"/>
  <c r="R632" i="11"/>
  <c r="S632" i="11" s="1"/>
  <c r="R631" i="11"/>
  <c r="S631" i="11" s="1"/>
  <c r="R630" i="11"/>
  <c r="S630" i="11" s="1"/>
  <c r="O628" i="11"/>
  <c r="S627" i="11"/>
  <c r="S626" i="11"/>
  <c r="S625" i="11"/>
  <c r="S624" i="11"/>
  <c r="R624" i="11"/>
  <c r="S623" i="11"/>
  <c r="R623" i="11"/>
  <c r="S622" i="11"/>
  <c r="R622" i="11"/>
  <c r="S621" i="11"/>
  <c r="R621" i="11"/>
  <c r="S620" i="11"/>
  <c r="R620" i="11"/>
  <c r="S619" i="11"/>
  <c r="R619" i="11"/>
  <c r="S618" i="11"/>
  <c r="R618" i="11"/>
  <c r="S617" i="11"/>
  <c r="R617" i="11"/>
  <c r="P615" i="11"/>
  <c r="O615" i="11"/>
  <c r="R614" i="11"/>
  <c r="S614" i="11" s="1"/>
  <c r="S615" i="11" s="1"/>
  <c r="O612" i="11"/>
  <c r="R611" i="11"/>
  <c r="S611" i="11" s="1"/>
  <c r="R610" i="11"/>
  <c r="S610" i="11" s="1"/>
  <c r="S609" i="11"/>
  <c r="R609" i="11"/>
  <c r="R608" i="11"/>
  <c r="S608" i="11" s="1"/>
  <c r="S607" i="11"/>
  <c r="R607" i="11"/>
  <c r="R606" i="11"/>
  <c r="S605" i="11"/>
  <c r="R605" i="11"/>
  <c r="R604" i="11"/>
  <c r="S604" i="11" s="1"/>
  <c r="S603" i="11"/>
  <c r="R603" i="11"/>
  <c r="S602" i="11"/>
  <c r="R602" i="11"/>
  <c r="R601" i="11"/>
  <c r="S601" i="11" s="1"/>
  <c r="O599" i="11"/>
  <c r="R598" i="11"/>
  <c r="S598" i="11" s="1"/>
  <c r="R597" i="11"/>
  <c r="S597" i="11" s="1"/>
  <c r="R596" i="11"/>
  <c r="S596" i="11" s="1"/>
  <c r="R595" i="11"/>
  <c r="S595" i="11" s="1"/>
  <c r="R594" i="11"/>
  <c r="S594" i="11" s="1"/>
  <c r="S593" i="11"/>
  <c r="R592" i="11"/>
  <c r="S592" i="11" s="1"/>
  <c r="R591" i="11"/>
  <c r="S591" i="11" s="1"/>
  <c r="R590" i="11"/>
  <c r="S590" i="11" s="1"/>
  <c r="R589" i="11"/>
  <c r="S589" i="11" s="1"/>
  <c r="R588" i="11"/>
  <c r="S588" i="11" s="1"/>
  <c r="R587" i="11"/>
  <c r="S587" i="11" s="1"/>
  <c r="R586" i="11"/>
  <c r="S586" i="11" s="1"/>
  <c r="R585" i="11"/>
  <c r="S585" i="11" s="1"/>
  <c r="R584" i="11"/>
  <c r="S584" i="11" s="1"/>
  <c r="R583" i="11"/>
  <c r="S583" i="11" s="1"/>
  <c r="R582" i="11"/>
  <c r="S582" i="11" s="1"/>
  <c r="R581" i="11"/>
  <c r="S581" i="11" s="1"/>
  <c r="R580" i="11"/>
  <c r="S580" i="11" s="1"/>
  <c r="R579" i="11"/>
  <c r="S579" i="11" s="1"/>
  <c r="R578" i="11"/>
  <c r="S578" i="11" s="1"/>
  <c r="S577" i="11"/>
  <c r="R577" i="11"/>
  <c r="R576" i="11"/>
  <c r="S576" i="11" s="1"/>
  <c r="O574" i="11"/>
  <c r="S573" i="11"/>
  <c r="S572" i="11"/>
  <c r="O570" i="11"/>
  <c r="R569" i="11"/>
  <c r="S569" i="11" s="1"/>
  <c r="S570" i="11" s="1"/>
  <c r="P570" i="11"/>
  <c r="O567" i="11"/>
  <c r="R566" i="11"/>
  <c r="S566" i="11" s="1"/>
  <c r="R565" i="11"/>
  <c r="S565" i="11" s="1"/>
  <c r="R564" i="11"/>
  <c r="S564" i="11" s="1"/>
  <c r="R563" i="11"/>
  <c r="S563" i="11" s="1"/>
  <c r="R562" i="11"/>
  <c r="S562" i="11" s="1"/>
  <c r="R561" i="11"/>
  <c r="S561" i="11" s="1"/>
  <c r="R560" i="11"/>
  <c r="S560" i="11" s="1"/>
  <c r="R559" i="11"/>
  <c r="S559" i="11" s="1"/>
  <c r="R558" i="11"/>
  <c r="S558" i="11" s="1"/>
  <c r="R557" i="11"/>
  <c r="S557" i="11" s="1"/>
  <c r="R556" i="11"/>
  <c r="S556" i="11" s="1"/>
  <c r="R555" i="11"/>
  <c r="S555" i="11" s="1"/>
  <c r="O553" i="11"/>
  <c r="R552" i="11"/>
  <c r="R551" i="11"/>
  <c r="S551" i="11" s="1"/>
  <c r="R550" i="11"/>
  <c r="S550" i="11" s="1"/>
  <c r="R549" i="11"/>
  <c r="S549" i="11" s="1"/>
  <c r="R548" i="11"/>
  <c r="S548" i="11" s="1"/>
  <c r="R547" i="11"/>
  <c r="S547" i="11" s="1"/>
  <c r="R546" i="11"/>
  <c r="S546" i="11" s="1"/>
  <c r="R545" i="11"/>
  <c r="S545" i="11" s="1"/>
  <c r="R544" i="11"/>
  <c r="S544" i="11" s="1"/>
  <c r="R543" i="11"/>
  <c r="S543" i="11" s="1"/>
  <c r="R542" i="11"/>
  <c r="S542" i="11" s="1"/>
  <c r="R541" i="11"/>
  <c r="S541" i="11" s="1"/>
  <c r="R540" i="11"/>
  <c r="S540" i="11" s="1"/>
  <c r="R539" i="11"/>
  <c r="S539" i="11" s="1"/>
  <c r="R538" i="11"/>
  <c r="S538" i="11" s="1"/>
  <c r="R537" i="11"/>
  <c r="S537" i="11" s="1"/>
  <c r="R536" i="11"/>
  <c r="S536" i="11" s="1"/>
  <c r="R535" i="11"/>
  <c r="S535" i="11" s="1"/>
  <c r="R534" i="11"/>
  <c r="S534" i="11" s="1"/>
  <c r="R533" i="11"/>
  <c r="S533" i="11" s="1"/>
  <c r="R532" i="11"/>
  <c r="S532" i="11" s="1"/>
  <c r="O530" i="11"/>
  <c r="S529" i="11"/>
  <c r="R529" i="11"/>
  <c r="S528" i="11"/>
  <c r="R528" i="11"/>
  <c r="S527" i="11"/>
  <c r="R527" i="11"/>
  <c r="R526" i="11"/>
  <c r="S526" i="11" s="1"/>
  <c r="R525" i="11"/>
  <c r="S525" i="11" s="1"/>
  <c r="R524" i="11"/>
  <c r="S524" i="11" s="1"/>
  <c r="S523" i="11"/>
  <c r="R523" i="11"/>
  <c r="R522" i="11"/>
  <c r="S522" i="11" s="1"/>
  <c r="R521" i="11"/>
  <c r="S521" i="11" s="1"/>
  <c r="R520" i="11"/>
  <c r="S520" i="11" s="1"/>
  <c r="R519" i="11"/>
  <c r="S519" i="11" s="1"/>
  <c r="R518" i="11"/>
  <c r="S518" i="11" s="1"/>
  <c r="R517" i="11"/>
  <c r="S517" i="11" s="1"/>
  <c r="R516" i="11"/>
  <c r="S516" i="11" s="1"/>
  <c r="S515" i="11"/>
  <c r="R515" i="11"/>
  <c r="R514" i="11"/>
  <c r="S514" i="11" s="1"/>
  <c r="S513" i="11"/>
  <c r="R513" i="11"/>
  <c r="R512" i="11"/>
  <c r="S512" i="11" s="1"/>
  <c r="S511" i="11"/>
  <c r="R510" i="11"/>
  <c r="S510" i="11" s="1"/>
  <c r="R509" i="11"/>
  <c r="S509" i="11" s="1"/>
  <c r="R508" i="11"/>
  <c r="S508" i="11" s="1"/>
  <c r="R507" i="11"/>
  <c r="S507" i="11" s="1"/>
  <c r="R506" i="11"/>
  <c r="S506" i="11" s="1"/>
  <c r="R505" i="11"/>
  <c r="S505" i="11" s="1"/>
  <c r="R504" i="11"/>
  <c r="S504" i="11" s="1"/>
  <c r="R503" i="11"/>
  <c r="S503" i="11" s="1"/>
  <c r="R502" i="11"/>
  <c r="S502" i="11" s="1"/>
  <c r="R501" i="11"/>
  <c r="S501" i="11" s="1"/>
  <c r="R500" i="11"/>
  <c r="S500" i="11" s="1"/>
  <c r="R499" i="11"/>
  <c r="S499" i="11" s="1"/>
  <c r="R498" i="11"/>
  <c r="S498" i="11" s="1"/>
  <c r="R497" i="11"/>
  <c r="S497" i="11" s="1"/>
  <c r="R496" i="11"/>
  <c r="S496" i="11" s="1"/>
  <c r="R495" i="11"/>
  <c r="S495" i="11" s="1"/>
  <c r="R494" i="11"/>
  <c r="S494" i="11" s="1"/>
  <c r="R493" i="11"/>
  <c r="S493" i="11" s="1"/>
  <c r="R492" i="11"/>
  <c r="S492" i="11" s="1"/>
  <c r="R491" i="11"/>
  <c r="S491" i="11" s="1"/>
  <c r="R490" i="11"/>
  <c r="S490" i="11" s="1"/>
  <c r="R489" i="11"/>
  <c r="S489" i="11" s="1"/>
  <c r="S488" i="11"/>
  <c r="R488" i="11"/>
  <c r="R487" i="11"/>
  <c r="S487" i="11" s="1"/>
  <c r="R486" i="11"/>
  <c r="S486" i="11" s="1"/>
  <c r="R485" i="11"/>
  <c r="S485" i="11" s="1"/>
  <c r="R484" i="11"/>
  <c r="S484" i="11" s="1"/>
  <c r="R483" i="11"/>
  <c r="S483" i="11" s="1"/>
  <c r="R482" i="11"/>
  <c r="S482" i="11" s="1"/>
  <c r="R481" i="11"/>
  <c r="S481" i="11" s="1"/>
  <c r="R480" i="11"/>
  <c r="S480" i="11" s="1"/>
  <c r="R479" i="11"/>
  <c r="S479" i="11" s="1"/>
  <c r="R478" i="11"/>
  <c r="S478" i="11" s="1"/>
  <c r="R477" i="11"/>
  <c r="S477" i="11" s="1"/>
  <c r="R476" i="11"/>
  <c r="S476" i="11" s="1"/>
  <c r="R475" i="11"/>
  <c r="S475" i="11" s="1"/>
  <c r="R474" i="11"/>
  <c r="S474" i="11" s="1"/>
  <c r="S473" i="11"/>
  <c r="R473" i="11"/>
  <c r="R472" i="11"/>
  <c r="S472" i="11" s="1"/>
  <c r="R471" i="11"/>
  <c r="S471" i="11" s="1"/>
  <c r="R470" i="11"/>
  <c r="S470" i="11" s="1"/>
  <c r="R469" i="11"/>
  <c r="S469" i="11" s="1"/>
  <c r="R468" i="11"/>
  <c r="S468" i="11" s="1"/>
  <c r="R467" i="11"/>
  <c r="S467" i="11" s="1"/>
  <c r="R466" i="11"/>
  <c r="S466" i="11" s="1"/>
  <c r="R465" i="11"/>
  <c r="S465" i="11" s="1"/>
  <c r="R464" i="11"/>
  <c r="S464" i="11" s="1"/>
  <c r="R463" i="11"/>
  <c r="S463" i="11" s="1"/>
  <c r="R462" i="11"/>
  <c r="S462" i="11" s="1"/>
  <c r="R461" i="11"/>
  <c r="S461" i="11" s="1"/>
  <c r="S460" i="11"/>
  <c r="R460" i="11"/>
  <c r="R459" i="11"/>
  <c r="S459" i="11" s="1"/>
  <c r="S458" i="11"/>
  <c r="R458" i="11"/>
  <c r="R457" i="11"/>
  <c r="S457" i="11" s="1"/>
  <c r="O455" i="11"/>
  <c r="R454" i="11"/>
  <c r="S454" i="11" s="1"/>
  <c r="R453" i="11"/>
  <c r="S453" i="11" s="1"/>
  <c r="O451" i="11"/>
  <c r="R450" i="11"/>
  <c r="S450" i="11" s="1"/>
  <c r="R449" i="11"/>
  <c r="S449" i="11" s="1"/>
  <c r="R448" i="11"/>
  <c r="S448" i="11" s="1"/>
  <c r="R447" i="11"/>
  <c r="S447" i="11" s="1"/>
  <c r="R446" i="11"/>
  <c r="S446" i="11" s="1"/>
  <c r="R445" i="11"/>
  <c r="S445" i="11" s="1"/>
  <c r="O443" i="11"/>
  <c r="R442" i="11"/>
  <c r="S442" i="11" s="1"/>
  <c r="R441" i="11"/>
  <c r="S441" i="11" s="1"/>
  <c r="S440" i="11"/>
  <c r="R439" i="11"/>
  <c r="S439" i="11" s="1"/>
  <c r="R438" i="11"/>
  <c r="S438" i="11" s="1"/>
  <c r="R437" i="11"/>
  <c r="S437" i="11" s="1"/>
  <c r="R436" i="11"/>
  <c r="S436" i="11" s="1"/>
  <c r="R435" i="11"/>
  <c r="S435" i="11" s="1"/>
  <c r="R434" i="11"/>
  <c r="S434" i="11" s="1"/>
  <c r="R433" i="11"/>
  <c r="S433" i="11" s="1"/>
  <c r="R432" i="11"/>
  <c r="S432" i="11" s="1"/>
  <c r="R431" i="11"/>
  <c r="S431" i="11" s="1"/>
  <c r="R430" i="11"/>
  <c r="S430" i="11" s="1"/>
  <c r="R429" i="11"/>
  <c r="S429" i="11" s="1"/>
  <c r="R428" i="11"/>
  <c r="S428" i="11" s="1"/>
  <c r="R427" i="11"/>
  <c r="S427" i="11" s="1"/>
  <c r="S426" i="11"/>
  <c r="R425" i="11"/>
  <c r="S425" i="11" s="1"/>
  <c r="R424" i="11"/>
  <c r="S424" i="11" s="1"/>
  <c r="R423" i="11"/>
  <c r="S423" i="11" s="1"/>
  <c r="R422" i="11"/>
  <c r="S422" i="11" s="1"/>
  <c r="R421" i="11"/>
  <c r="S421" i="11" s="1"/>
  <c r="R420" i="11"/>
  <c r="S420" i="11" s="1"/>
  <c r="R419" i="11"/>
  <c r="S419" i="11" s="1"/>
  <c r="R418" i="11"/>
  <c r="S418" i="11" s="1"/>
  <c r="R417" i="11"/>
  <c r="S417" i="11" s="1"/>
  <c r="R416" i="11"/>
  <c r="S416" i="11" s="1"/>
  <c r="R415" i="11"/>
  <c r="S415" i="11" s="1"/>
  <c r="R414" i="11"/>
  <c r="S414" i="11" s="1"/>
  <c r="S413" i="11"/>
  <c r="R412" i="11"/>
  <c r="S412" i="11" s="1"/>
  <c r="R411" i="11"/>
  <c r="S411" i="11" s="1"/>
  <c r="R410" i="11"/>
  <c r="S410" i="11" s="1"/>
  <c r="S409" i="11"/>
  <c r="R408" i="11"/>
  <c r="S408" i="11" s="1"/>
  <c r="R407" i="11"/>
  <c r="S407" i="11" s="1"/>
  <c r="R406" i="11"/>
  <c r="S406" i="11" s="1"/>
  <c r="R405" i="11"/>
  <c r="S405" i="11" s="1"/>
  <c r="R404" i="11"/>
  <c r="S404" i="11" s="1"/>
  <c r="R403" i="11"/>
  <c r="S403" i="11" s="1"/>
  <c r="R402" i="11"/>
  <c r="S402" i="11" s="1"/>
  <c r="R401" i="11"/>
  <c r="S401" i="11" s="1"/>
  <c r="S400" i="11"/>
  <c r="R399" i="11"/>
  <c r="S399" i="11" s="1"/>
  <c r="R398" i="11"/>
  <c r="S398" i="11" s="1"/>
  <c r="R397" i="11"/>
  <c r="S397" i="11" s="1"/>
  <c r="R396" i="11"/>
  <c r="S396" i="11" s="1"/>
  <c r="S395" i="11"/>
  <c r="R394" i="11"/>
  <c r="S394" i="11" s="1"/>
  <c r="R393" i="11"/>
  <c r="S393" i="11" s="1"/>
  <c r="R392" i="11"/>
  <c r="S392" i="11" s="1"/>
  <c r="R391" i="11"/>
  <c r="S391" i="11" s="1"/>
  <c r="R390" i="11"/>
  <c r="S390" i="11" s="1"/>
  <c r="O388" i="11"/>
  <c r="S387" i="11"/>
  <c r="S386" i="11"/>
  <c r="S385" i="11"/>
  <c r="S384" i="11"/>
  <c r="S383" i="11"/>
  <c r="S382" i="11"/>
  <c r="S381" i="11"/>
  <c r="S380" i="11"/>
  <c r="S379" i="11"/>
  <c r="R378" i="11"/>
  <c r="S378" i="11" s="1"/>
  <c r="R377" i="11"/>
  <c r="S377" i="11" s="1"/>
  <c r="R376" i="11"/>
  <c r="S376" i="11" s="1"/>
  <c r="R375" i="11"/>
  <c r="S375" i="11" s="1"/>
  <c r="R374" i="11"/>
  <c r="S374" i="11" s="1"/>
  <c r="R373" i="11"/>
  <c r="S373" i="11" s="1"/>
  <c r="R372" i="11"/>
  <c r="S372" i="11" s="1"/>
  <c r="R371" i="11"/>
  <c r="S371" i="11" s="1"/>
  <c r="R370" i="11"/>
  <c r="S370" i="11" s="1"/>
  <c r="R369" i="11"/>
  <c r="S369" i="11" s="1"/>
  <c r="R368" i="11"/>
  <c r="S368" i="11" s="1"/>
  <c r="R367" i="11"/>
  <c r="S367" i="11" s="1"/>
  <c r="R366" i="11"/>
  <c r="S366" i="11" s="1"/>
  <c r="R365" i="11"/>
  <c r="S365" i="11" s="1"/>
  <c r="R364" i="11"/>
  <c r="S364" i="11" s="1"/>
  <c r="R363" i="11"/>
  <c r="S363" i="11" s="1"/>
  <c r="R362" i="11"/>
  <c r="S362" i="11" s="1"/>
  <c r="R361" i="11"/>
  <c r="S361" i="11" s="1"/>
  <c r="R360" i="11"/>
  <c r="S360" i="11" s="1"/>
  <c r="R359" i="11"/>
  <c r="S359" i="11" s="1"/>
  <c r="R358" i="11"/>
  <c r="S358" i="11" s="1"/>
  <c r="R357" i="11"/>
  <c r="S357" i="11" s="1"/>
  <c r="R356" i="11"/>
  <c r="S356" i="11" s="1"/>
  <c r="R355" i="11"/>
  <c r="S355" i="11" s="1"/>
  <c r="R354" i="11"/>
  <c r="S354" i="11" s="1"/>
  <c r="R353" i="11"/>
  <c r="S353" i="11" s="1"/>
  <c r="R352" i="11"/>
  <c r="S352" i="11" s="1"/>
  <c r="R351" i="11"/>
  <c r="S351" i="11" s="1"/>
  <c r="R350" i="11"/>
  <c r="S350" i="11" s="1"/>
  <c r="R349" i="11"/>
  <c r="S349" i="11" s="1"/>
  <c r="R348" i="11"/>
  <c r="S348" i="11" s="1"/>
  <c r="R347" i="11"/>
  <c r="S347" i="11" s="1"/>
  <c r="R346" i="11"/>
  <c r="S346" i="11" s="1"/>
  <c r="R345" i="11"/>
  <c r="S345" i="11" s="1"/>
  <c r="R344" i="11"/>
  <c r="S344" i="11" s="1"/>
  <c r="R343" i="11"/>
  <c r="S343" i="11" s="1"/>
  <c r="R342" i="11"/>
  <c r="S342" i="11" s="1"/>
  <c r="R341" i="11"/>
  <c r="S341" i="11" s="1"/>
  <c r="R340" i="11"/>
  <c r="S340" i="11" s="1"/>
  <c r="R339" i="11"/>
  <c r="S339" i="11" s="1"/>
  <c r="R338" i="11"/>
  <c r="S338" i="11" s="1"/>
  <c r="R337" i="11"/>
  <c r="S337" i="11" s="1"/>
  <c r="R336" i="11"/>
  <c r="S336" i="11" s="1"/>
  <c r="R335" i="11"/>
  <c r="S335" i="11" s="1"/>
  <c r="R334" i="11"/>
  <c r="S334" i="11" s="1"/>
  <c r="R333" i="11"/>
  <c r="S333" i="11" s="1"/>
  <c r="O331" i="11"/>
  <c r="S330" i="11"/>
  <c r="S329" i="11"/>
  <c r="S328" i="11"/>
  <c r="S327" i="11"/>
  <c r="S326" i="11"/>
  <c r="S325" i="11"/>
  <c r="S324" i="11"/>
  <c r="S323" i="11"/>
  <c r="S322" i="11"/>
  <c r="S321" i="11"/>
  <c r="S320" i="11"/>
  <c r="S319" i="11"/>
  <c r="S318" i="11"/>
  <c r="S317" i="11"/>
  <c r="S316" i="11"/>
  <c r="S315" i="11"/>
  <c r="S314" i="11"/>
  <c r="S313" i="11"/>
  <c r="S312" i="11"/>
  <c r="S311" i="11"/>
  <c r="S310" i="11"/>
  <c r="S309" i="11"/>
  <c r="S308" i="11"/>
  <c r="S307" i="11"/>
  <c r="R306" i="11"/>
  <c r="S306" i="11" s="1"/>
  <c r="S305" i="11"/>
  <c r="R304" i="11"/>
  <c r="S304" i="11" s="1"/>
  <c r="R303" i="11"/>
  <c r="S303" i="11" s="1"/>
  <c r="R302" i="11"/>
  <c r="S302" i="11" s="1"/>
  <c r="R301" i="11"/>
  <c r="S301" i="11" s="1"/>
  <c r="R300" i="11"/>
  <c r="S300" i="11" s="1"/>
  <c r="R299" i="11"/>
  <c r="S299" i="11" s="1"/>
  <c r="R298" i="11"/>
  <c r="S298" i="11" s="1"/>
  <c r="R297" i="11"/>
  <c r="S297" i="11" s="1"/>
  <c r="R296" i="11"/>
  <c r="S296" i="11" s="1"/>
  <c r="R295" i="11"/>
  <c r="S295" i="11" s="1"/>
  <c r="R294" i="11"/>
  <c r="S294" i="11" s="1"/>
  <c r="R293" i="11"/>
  <c r="S293" i="11" s="1"/>
  <c r="R292" i="11"/>
  <c r="S292" i="11" s="1"/>
  <c r="R291" i="11"/>
  <c r="S291" i="11" s="1"/>
  <c r="R290" i="11"/>
  <c r="S290" i="11" s="1"/>
  <c r="R289" i="11"/>
  <c r="S289" i="11" s="1"/>
  <c r="R288" i="11"/>
  <c r="S288" i="11" s="1"/>
  <c r="R287" i="11"/>
  <c r="S287" i="11" s="1"/>
  <c r="R286" i="11"/>
  <c r="S286" i="11" s="1"/>
  <c r="R285" i="11"/>
  <c r="S285" i="11" s="1"/>
  <c r="R284" i="11"/>
  <c r="S284" i="11" s="1"/>
  <c r="R283" i="11"/>
  <c r="S283" i="11" s="1"/>
  <c r="R282" i="11"/>
  <c r="S282" i="11" s="1"/>
  <c r="R281" i="11"/>
  <c r="S281" i="11" s="1"/>
  <c r="R280" i="11"/>
  <c r="S280" i="11" s="1"/>
  <c r="R279" i="11"/>
  <c r="S279" i="11" s="1"/>
  <c r="R278" i="11"/>
  <c r="S278" i="11" s="1"/>
  <c r="R277" i="11"/>
  <c r="S277" i="11" s="1"/>
  <c r="R276" i="11"/>
  <c r="S276" i="11" s="1"/>
  <c r="R275" i="11"/>
  <c r="S275" i="11" s="1"/>
  <c r="O273" i="11"/>
  <c r="S272" i="11"/>
  <c r="R272" i="11"/>
  <c r="S271" i="11"/>
  <c r="R271" i="11"/>
  <c r="S270" i="11"/>
  <c r="R270" i="11"/>
  <c r="S269" i="11"/>
  <c r="R269" i="11"/>
  <c r="S268" i="11"/>
  <c r="R268" i="11"/>
  <c r="S267" i="11"/>
  <c r="R267" i="11"/>
  <c r="S266" i="11"/>
  <c r="R266" i="11"/>
  <c r="S265" i="11"/>
  <c r="R265" i="11"/>
  <c r="S264" i="11"/>
  <c r="R264" i="11"/>
  <c r="O262" i="11"/>
  <c r="R261" i="11"/>
  <c r="S261" i="11" s="1"/>
  <c r="S262" i="11" s="1"/>
  <c r="P262" i="11"/>
  <c r="O259" i="11"/>
  <c r="S258" i="11"/>
  <c r="R258" i="11"/>
  <c r="S257" i="11"/>
  <c r="R257" i="11"/>
  <c r="S256" i="11"/>
  <c r="R256" i="11"/>
  <c r="O254" i="11"/>
  <c r="R253" i="11"/>
  <c r="S253" i="11" s="1"/>
  <c r="R252" i="11"/>
  <c r="S252" i="11" s="1"/>
  <c r="R251" i="11"/>
  <c r="S251" i="11" s="1"/>
  <c r="R250" i="11"/>
  <c r="S250" i="11" s="1"/>
  <c r="R249" i="11"/>
  <c r="S249" i="11" s="1"/>
  <c r="R248" i="11"/>
  <c r="S248" i="11" s="1"/>
  <c r="R247" i="11"/>
  <c r="S247" i="11" s="1"/>
  <c r="R246" i="11"/>
  <c r="S246" i="11" s="1"/>
  <c r="R245" i="11"/>
  <c r="S245" i="11" s="1"/>
  <c r="R244" i="11"/>
  <c r="S244" i="11" s="1"/>
  <c r="R243" i="11"/>
  <c r="S243" i="11" s="1"/>
  <c r="R242" i="11"/>
  <c r="S242" i="11" s="1"/>
  <c r="R241" i="11"/>
  <c r="S241" i="11" s="1"/>
  <c r="R240" i="11"/>
  <c r="S240" i="11" s="1"/>
  <c r="R239" i="11"/>
  <c r="S239" i="11" s="1"/>
  <c r="R238" i="11"/>
  <c r="S238" i="11" s="1"/>
  <c r="R237" i="11"/>
  <c r="S237" i="11" s="1"/>
  <c r="R236" i="11"/>
  <c r="S236" i="11" s="1"/>
  <c r="R235" i="11"/>
  <c r="S235" i="11" s="1"/>
  <c r="O233" i="11"/>
  <c r="R232" i="11"/>
  <c r="S232" i="11" s="1"/>
  <c r="R231" i="11"/>
  <c r="S231" i="11" s="1"/>
  <c r="R230" i="11"/>
  <c r="S230" i="11" s="1"/>
  <c r="O228" i="11"/>
  <c r="R227" i="11"/>
  <c r="S227" i="11" s="1"/>
  <c r="R226" i="11"/>
  <c r="S226" i="11" s="1"/>
  <c r="R225" i="11"/>
  <c r="S225" i="11" s="1"/>
  <c r="R224" i="11"/>
  <c r="S224" i="11" s="1"/>
  <c r="R223" i="11"/>
  <c r="S223" i="11" s="1"/>
  <c r="O221" i="11"/>
  <c r="S220" i="11"/>
  <c r="S219" i="11"/>
  <c r="S218" i="11"/>
  <c r="S217" i="11"/>
  <c r="R216" i="11"/>
  <c r="S216" i="11" s="1"/>
  <c r="R215" i="11"/>
  <c r="S215" i="11" s="1"/>
  <c r="S214" i="11"/>
  <c r="S213" i="11"/>
  <c r="R212" i="11"/>
  <c r="S212" i="11" s="1"/>
  <c r="S211" i="11"/>
  <c r="S210" i="11"/>
  <c r="O208" i="11"/>
  <c r="R207" i="11"/>
  <c r="S207" i="11" s="1"/>
  <c r="R206" i="11"/>
  <c r="S206" i="11" s="1"/>
  <c r="O204" i="11"/>
  <c r="S203" i="11"/>
  <c r="R203" i="11"/>
  <c r="S202" i="11"/>
  <c r="R202" i="11"/>
  <c r="S201" i="11"/>
  <c r="R201" i="11"/>
  <c r="S200" i="11"/>
  <c r="R200" i="11"/>
  <c r="O198" i="11"/>
  <c r="S197" i="11"/>
  <c r="R197" i="11"/>
  <c r="S196" i="11"/>
  <c r="R196" i="11"/>
  <c r="S195" i="11"/>
  <c r="R195" i="11"/>
  <c r="O193" i="11"/>
  <c r="R192" i="11"/>
  <c r="S192" i="11" s="1"/>
  <c r="R191" i="11"/>
  <c r="S191" i="11" s="1"/>
  <c r="R190" i="11"/>
  <c r="S190" i="11" s="1"/>
  <c r="R189" i="11"/>
  <c r="S189" i="11" s="1"/>
  <c r="R188" i="11"/>
  <c r="S188" i="11" s="1"/>
  <c r="R187" i="11"/>
  <c r="S187" i="11" s="1"/>
  <c r="R186" i="11"/>
  <c r="S186" i="11" s="1"/>
  <c r="R185" i="11"/>
  <c r="S185" i="11" s="1"/>
  <c r="R184" i="11"/>
  <c r="S184" i="11" s="1"/>
  <c r="R183" i="11"/>
  <c r="S183" i="11" s="1"/>
  <c r="R182" i="11"/>
  <c r="S182" i="11" s="1"/>
  <c r="R181" i="11"/>
  <c r="S181" i="11" s="1"/>
  <c r="S180" i="11"/>
  <c r="R180" i="11"/>
  <c r="R179" i="11"/>
  <c r="S179" i="11" s="1"/>
  <c r="R178" i="11"/>
  <c r="S178" i="11" s="1"/>
  <c r="R177" i="11"/>
  <c r="S177" i="11" s="1"/>
  <c r="R176" i="11"/>
  <c r="S176" i="11" s="1"/>
  <c r="S175" i="11"/>
  <c r="R175" i="11"/>
  <c r="R174" i="11"/>
  <c r="S174" i="11" s="1"/>
  <c r="R173" i="11"/>
  <c r="S173" i="11" s="1"/>
  <c r="O171" i="11"/>
  <c r="R170" i="11"/>
  <c r="S170" i="11" s="1"/>
  <c r="S169" i="11"/>
  <c r="R169" i="11"/>
  <c r="R168" i="11"/>
  <c r="S168" i="11" s="1"/>
  <c r="R167" i="11"/>
  <c r="S167" i="11" s="1"/>
  <c r="R166" i="11"/>
  <c r="S166" i="11" s="1"/>
  <c r="R165" i="11"/>
  <c r="S165" i="11" s="1"/>
  <c r="R164" i="11"/>
  <c r="S164" i="11" s="1"/>
  <c r="R163" i="11"/>
  <c r="S163" i="11" s="1"/>
  <c r="R162" i="11"/>
  <c r="S162" i="11" s="1"/>
  <c r="R161" i="11"/>
  <c r="S161" i="11" s="1"/>
  <c r="R160" i="11"/>
  <c r="S160" i="11" s="1"/>
  <c r="R159" i="11"/>
  <c r="S159" i="11" s="1"/>
  <c r="R158" i="11"/>
  <c r="S158" i="11" s="1"/>
  <c r="R157" i="11"/>
  <c r="S157" i="11" s="1"/>
  <c r="R156" i="11"/>
  <c r="S156" i="11" s="1"/>
  <c r="R155" i="11"/>
  <c r="S155" i="11" s="1"/>
  <c r="R154" i="11"/>
  <c r="S154" i="11" s="1"/>
  <c r="R153" i="11"/>
  <c r="S153" i="11" s="1"/>
  <c r="R152" i="11"/>
  <c r="S152" i="11" s="1"/>
  <c r="R151" i="11"/>
  <c r="S151" i="11" s="1"/>
  <c r="R150" i="11"/>
  <c r="S150" i="11" s="1"/>
  <c r="R149" i="11"/>
  <c r="S149" i="11" s="1"/>
  <c r="R148" i="11"/>
  <c r="S148" i="11" s="1"/>
  <c r="R147" i="11"/>
  <c r="S147" i="11" s="1"/>
  <c r="R146" i="11"/>
  <c r="S146" i="11" s="1"/>
  <c r="O144" i="11"/>
  <c r="R143" i="11"/>
  <c r="S143" i="11" s="1"/>
  <c r="S142" i="11"/>
  <c r="R141" i="11"/>
  <c r="S141" i="11" s="1"/>
  <c r="R140" i="11"/>
  <c r="S140" i="11" s="1"/>
  <c r="R139" i="11"/>
  <c r="S139" i="11" s="1"/>
  <c r="R138" i="11"/>
  <c r="S138" i="11" s="1"/>
  <c r="R137" i="11"/>
  <c r="S137" i="11" s="1"/>
  <c r="R136" i="11"/>
  <c r="S136" i="11" s="1"/>
  <c r="R135" i="11"/>
  <c r="S135" i="11" s="1"/>
  <c r="R134" i="11"/>
  <c r="S134" i="11" s="1"/>
  <c r="R133" i="11"/>
  <c r="S133" i="11" s="1"/>
  <c r="R132" i="11"/>
  <c r="S132" i="11" s="1"/>
  <c r="S131" i="11"/>
  <c r="R130" i="11"/>
  <c r="S130" i="11" s="1"/>
  <c r="R129" i="11"/>
  <c r="S129" i="11" s="1"/>
  <c r="R128" i="11"/>
  <c r="S128" i="11" s="1"/>
  <c r="R127" i="11"/>
  <c r="S127" i="11" s="1"/>
  <c r="R126" i="11"/>
  <c r="S126" i="11" s="1"/>
  <c r="R125" i="11"/>
  <c r="S125" i="11" s="1"/>
  <c r="R124" i="11"/>
  <c r="S124" i="11" s="1"/>
  <c r="R123" i="11"/>
  <c r="S123" i="11" s="1"/>
  <c r="R122" i="11"/>
  <c r="S122" i="11" s="1"/>
  <c r="R121" i="11"/>
  <c r="S121" i="11" s="1"/>
  <c r="R120" i="11"/>
  <c r="S120" i="11" s="1"/>
  <c r="R119" i="11"/>
  <c r="S119" i="11" s="1"/>
  <c r="O117" i="11"/>
  <c r="R116" i="11"/>
  <c r="S116" i="11" s="1"/>
  <c r="S117" i="11" s="1"/>
  <c r="P117" i="11"/>
  <c r="O114" i="11"/>
  <c r="S113" i="11"/>
  <c r="R113" i="11"/>
  <c r="S112" i="11"/>
  <c r="R112" i="11"/>
  <c r="S111" i="11"/>
  <c r="R111" i="11"/>
  <c r="S110" i="11"/>
  <c r="R110" i="11"/>
  <c r="S109" i="11"/>
  <c r="R109" i="11"/>
  <c r="S108" i="11"/>
  <c r="R108" i="11"/>
  <c r="S107" i="11"/>
  <c r="R107" i="11"/>
  <c r="S106" i="11"/>
  <c r="R105" i="11"/>
  <c r="S105" i="11" s="1"/>
  <c r="O103" i="11"/>
  <c r="R102" i="11"/>
  <c r="S102" i="11" s="1"/>
  <c r="S101" i="11"/>
  <c r="R101" i="11"/>
  <c r="S100" i="11"/>
  <c r="R100" i="11"/>
  <c r="S99" i="11"/>
  <c r="R99" i="11"/>
  <c r="S98" i="11"/>
  <c r="R98" i="11"/>
  <c r="S97" i="11"/>
  <c r="R97" i="11"/>
  <c r="R96" i="11"/>
  <c r="S96" i="11" s="1"/>
  <c r="O94" i="11"/>
  <c r="R93" i="11"/>
  <c r="S93" i="11" s="1"/>
  <c r="R92" i="11"/>
  <c r="S92" i="11" s="1"/>
  <c r="R91" i="11"/>
  <c r="S91" i="11" s="1"/>
  <c r="R90" i="11"/>
  <c r="S90" i="11" s="1"/>
  <c r="R89" i="11"/>
  <c r="S89" i="11" s="1"/>
  <c r="R88" i="11"/>
  <c r="S88" i="11" s="1"/>
  <c r="R87" i="11"/>
  <c r="S87" i="11" s="1"/>
  <c r="R86" i="11"/>
  <c r="S86" i="11" s="1"/>
  <c r="R85" i="11"/>
  <c r="S85" i="11" s="1"/>
  <c r="R84" i="11"/>
  <c r="S84" i="11" s="1"/>
  <c r="R83" i="11"/>
  <c r="S83" i="11" s="1"/>
  <c r="R82" i="11"/>
  <c r="S82" i="11" s="1"/>
  <c r="R81" i="11"/>
  <c r="S81" i="11" s="1"/>
  <c r="R80" i="11"/>
  <c r="S80" i="11" s="1"/>
  <c r="R79" i="11"/>
  <c r="S79" i="11" s="1"/>
  <c r="R78" i="11"/>
  <c r="S78" i="11" s="1"/>
  <c r="R77" i="11"/>
  <c r="S77" i="11" s="1"/>
  <c r="R76" i="11"/>
  <c r="S76" i="11" s="1"/>
  <c r="R75" i="11"/>
  <c r="S75" i="11" s="1"/>
  <c r="R74" i="11"/>
  <c r="S74" i="11" s="1"/>
  <c r="R73" i="11"/>
  <c r="S73" i="11" s="1"/>
  <c r="R72" i="11"/>
  <c r="S72" i="11" s="1"/>
  <c r="R71" i="11"/>
  <c r="S71" i="11" s="1"/>
  <c r="R70" i="11"/>
  <c r="S70" i="11" s="1"/>
  <c r="R69" i="11"/>
  <c r="S69" i="11" s="1"/>
  <c r="R68" i="11"/>
  <c r="S68" i="11" s="1"/>
  <c r="R67" i="11"/>
  <c r="S67" i="11" s="1"/>
  <c r="R66" i="11"/>
  <c r="S66" i="11" s="1"/>
  <c r="O64" i="11"/>
  <c r="S63" i="11"/>
  <c r="R63" i="11"/>
  <c r="S62" i="11"/>
  <c r="S64" i="11" s="1"/>
  <c r="R62" i="11"/>
  <c r="O60" i="11"/>
  <c r="S59" i="11"/>
  <c r="R59" i="11"/>
  <c r="S58" i="11"/>
  <c r="R58" i="11"/>
  <c r="S57" i="11"/>
  <c r="R57" i="11"/>
  <c r="S56" i="11"/>
  <c r="R56" i="11"/>
  <c r="S55" i="11"/>
  <c r="R55" i="11"/>
  <c r="P55" i="11"/>
  <c r="O53" i="11"/>
  <c r="S52" i="11"/>
  <c r="R52" i="11"/>
  <c r="S51" i="11"/>
  <c r="R51" i="11"/>
  <c r="S50" i="11"/>
  <c r="R50" i="11"/>
  <c r="S49" i="11"/>
  <c r="R49" i="11"/>
  <c r="O47" i="11"/>
  <c r="S46" i="11"/>
  <c r="R46" i="11"/>
  <c r="S45" i="11"/>
  <c r="R45" i="11"/>
  <c r="S44" i="11"/>
  <c r="R44" i="11"/>
  <c r="S43" i="11"/>
  <c r="R43" i="11"/>
  <c r="S42" i="11"/>
  <c r="R42" i="11"/>
  <c r="S41" i="11"/>
  <c r="R41" i="11"/>
  <c r="S40" i="11"/>
  <c r="R40" i="11"/>
  <c r="P40" i="11"/>
  <c r="S39" i="11"/>
  <c r="R39" i="11"/>
  <c r="P39" i="11"/>
  <c r="S38" i="11"/>
  <c r="R38" i="11"/>
  <c r="P38" i="11"/>
  <c r="S37" i="11"/>
  <c r="R37" i="11"/>
  <c r="P37" i="11"/>
  <c r="S36" i="11"/>
  <c r="R36" i="11"/>
  <c r="P36" i="11"/>
  <c r="O34" i="11"/>
  <c r="R33" i="11"/>
  <c r="S33" i="11" s="1"/>
  <c r="R32" i="11"/>
  <c r="S32" i="11" s="1"/>
  <c r="R31" i="11"/>
  <c r="S31" i="11" s="1"/>
  <c r="R30" i="11"/>
  <c r="S30" i="11" s="1"/>
  <c r="R29" i="11"/>
  <c r="S29" i="11" s="1"/>
  <c r="R28" i="11"/>
  <c r="S28" i="11" s="1"/>
  <c r="R27" i="11"/>
  <c r="S27" i="11" s="1"/>
  <c r="R26" i="11"/>
  <c r="S26" i="11" s="1"/>
  <c r="R25" i="11"/>
  <c r="S25" i="11" s="1"/>
  <c r="R24" i="11"/>
  <c r="S24" i="11" s="1"/>
  <c r="R23" i="11"/>
  <c r="S23" i="11" s="1"/>
  <c r="S22" i="11"/>
  <c r="R22" i="11"/>
  <c r="R21" i="11"/>
  <c r="S21" i="11" s="1"/>
  <c r="S20" i="11"/>
  <c r="O18" i="11"/>
  <c r="R17" i="11"/>
  <c r="S17" i="11" s="1"/>
  <c r="R16" i="11"/>
  <c r="S16" i="11" s="1"/>
  <c r="R15" i="11"/>
  <c r="S15" i="11" s="1"/>
  <c r="S14" i="11"/>
  <c r="R14" i="11"/>
  <c r="R13" i="11"/>
  <c r="S13" i="11" s="1"/>
  <c r="S12" i="11"/>
  <c r="R12" i="11"/>
  <c r="R11" i="11"/>
  <c r="S11" i="11" s="1"/>
  <c r="R10" i="11"/>
  <c r="S10" i="11" s="1"/>
  <c r="R9" i="11"/>
  <c r="S9" i="11" s="1"/>
  <c r="R8" i="11"/>
  <c r="S8" i="11" s="1"/>
  <c r="R7" i="11"/>
  <c r="S7" i="11" s="1"/>
  <c r="R6" i="11"/>
  <c r="S6" i="11" s="1"/>
  <c r="R5" i="11"/>
  <c r="S5" i="11" s="1"/>
  <c r="R4" i="11"/>
  <c r="S4" i="11" s="1"/>
  <c r="C31" i="3"/>
  <c r="D31" i="3"/>
  <c r="B31" i="3"/>
  <c r="C29" i="3"/>
  <c r="D29" i="3"/>
  <c r="B29" i="3"/>
  <c r="D24" i="3"/>
  <c r="C24" i="3"/>
  <c r="B24" i="3"/>
  <c r="E23" i="3"/>
  <c r="F23" i="3" s="1"/>
  <c r="E25" i="3"/>
  <c r="E26" i="3"/>
  <c r="F26" i="3" s="1"/>
  <c r="E27" i="3"/>
  <c r="F27" i="3" s="1"/>
  <c r="E22" i="3"/>
  <c r="F22" i="3" s="1"/>
  <c r="E21" i="3"/>
  <c r="F21" i="3" s="1"/>
  <c r="E20" i="3"/>
  <c r="F20" i="3" s="1"/>
  <c r="C32" i="3"/>
  <c r="B30" i="3" l="1"/>
  <c r="F25" i="3"/>
  <c r="S259" i="11"/>
  <c r="S455" i="11"/>
  <c r="P628" i="11"/>
  <c r="P750" i="11"/>
  <c r="S965" i="11"/>
  <c r="P221" i="11"/>
  <c r="S906" i="11"/>
  <c r="P733" i="11"/>
  <c r="S204" i="11"/>
  <c r="P451" i="11"/>
  <c r="S733" i="11"/>
  <c r="S870" i="11"/>
  <c r="S628" i="11"/>
  <c r="P759" i="11"/>
  <c r="P47" i="11"/>
  <c r="S53" i="11"/>
  <c r="P34" i="11"/>
  <c r="P53" i="11"/>
  <c r="P273" i="11"/>
  <c r="P612" i="11"/>
  <c r="P18" i="11"/>
  <c r="S47" i="11"/>
  <c r="P233" i="11"/>
  <c r="P254" i="11"/>
  <c r="P60" i="11"/>
  <c r="S198" i="11"/>
  <c r="S233" i="11"/>
  <c r="S750" i="11"/>
  <c r="P208" i="11"/>
  <c r="P228" i="11"/>
  <c r="S60" i="11"/>
  <c r="S103" i="11"/>
  <c r="S759" i="11"/>
  <c r="P644" i="11"/>
  <c r="P746" i="11"/>
  <c r="P830" i="11"/>
  <c r="P915" i="11"/>
  <c r="S451" i="11"/>
  <c r="P934" i="11"/>
  <c r="P144" i="11"/>
  <c r="P171" i="11"/>
  <c r="S599" i="11"/>
  <c r="P663" i="11"/>
  <c r="P866" i="11"/>
  <c r="P965" i="11"/>
  <c r="P331" i="11"/>
  <c r="P455" i="11"/>
  <c r="S574" i="11"/>
  <c r="P599" i="11"/>
  <c r="S612" i="11"/>
  <c r="P694" i="11"/>
  <c r="P906" i="11"/>
  <c r="S18" i="11"/>
  <c r="S34" i="11"/>
  <c r="S144" i="11"/>
  <c r="S388" i="11"/>
  <c r="S94" i="11"/>
  <c r="S171" i="11"/>
  <c r="S228" i="11"/>
  <c r="P204" i="11"/>
  <c r="S221" i="11"/>
  <c r="P443" i="11"/>
  <c r="S254" i="11"/>
  <c r="P259" i="11"/>
  <c r="S567" i="11"/>
  <c r="S273" i="11"/>
  <c r="S443" i="11"/>
  <c r="S208" i="11"/>
  <c r="S114" i="11"/>
  <c r="S331" i="11"/>
  <c r="S644" i="11"/>
  <c r="S694" i="11"/>
  <c r="P114" i="11"/>
  <c r="P198" i="11"/>
  <c r="P103" i="11"/>
  <c r="P388" i="11"/>
  <c r="R976" i="11"/>
  <c r="R975" i="11"/>
  <c r="R974" i="11"/>
  <c r="R979" i="11"/>
  <c r="R978" i="11"/>
  <c r="R977" i="11"/>
  <c r="S193" i="11"/>
  <c r="P193" i="11"/>
  <c r="S530" i="11"/>
  <c r="S934" i="11"/>
  <c r="S746" i="11"/>
  <c r="P553" i="11"/>
  <c r="S830" i="11"/>
  <c r="P574" i="11"/>
  <c r="P685" i="11"/>
  <c r="P567" i="11"/>
  <c r="S685" i="11"/>
  <c r="S915" i="11"/>
  <c r="P530" i="11"/>
  <c r="S553" i="11"/>
  <c r="S663" i="11"/>
  <c r="S866" i="11"/>
  <c r="B32" i="3"/>
  <c r="D32" i="3"/>
  <c r="E24" i="3"/>
  <c r="F24" i="3" s="1"/>
  <c r="D30" i="3"/>
  <c r="C30" i="3"/>
  <c r="S970" i="11" l="1"/>
  <c r="D974" i="11" s="1"/>
  <c r="D977" i="11" s="1"/>
  <c r="D980" i="11" s="1"/>
  <c r="R980" i="11"/>
  <c r="D979"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tc={8B9FAB05-D13F-48F5-9A2C-481FE026337C}</author>
  </authors>
  <commentList>
    <comment ref="D18" authorId="0" shapeId="0" xr:uid="{8B9FAB05-D13F-48F5-9A2C-481FE026337C}">
      <text>
        <t>[Threaded comment]
Your version of Excel allows you to read this threaded comment; however, any edits to it will get removed if the file is opened in a newer version of Excel. Learn more: https://go.microsoft.com/fwlink/?linkid=870924
Comment:
    Includes the 120+ delinquent loans.</t>
      </text>
    </comment>
  </commentList>
</comments>
</file>

<file path=xl/sharedStrings.xml><?xml version="1.0" encoding="utf-8"?>
<sst xmlns="http://schemas.openxmlformats.org/spreadsheetml/2006/main" count="12448" uniqueCount="3582">
  <si>
    <t>NWWVT Loans Approved</t>
  </si>
  <si>
    <t>DATE RANGE:  10/15/2021 to 12/31/2021</t>
  </si>
  <si>
    <t>Amount</t>
  </si>
  <si>
    <t>Project Description</t>
  </si>
  <si>
    <t>Energy</t>
  </si>
  <si>
    <t>#2021111 JS</t>
  </si>
  <si>
    <t xml:space="preserve">Solar </t>
  </si>
  <si>
    <t>#2021116 JD</t>
  </si>
  <si>
    <t>Weatherization (Insulation)</t>
  </si>
  <si>
    <t>#2021124 KC</t>
  </si>
  <si>
    <t>Insulating basement and kitchen wall</t>
  </si>
  <si>
    <t>Total:</t>
  </si>
  <si>
    <t xml:space="preserve">DPA (Down Payment Assistance) </t>
  </si>
  <si>
    <t>#2021097 GH</t>
  </si>
  <si>
    <t>Down payment to purchase home.</t>
  </si>
  <si>
    <t>#2021103 KG</t>
  </si>
  <si>
    <t>#2021104 SH</t>
  </si>
  <si>
    <t>#2021107 JK</t>
  </si>
  <si>
    <t xml:space="preserve">Down payment to purchase home. </t>
  </si>
  <si>
    <t>#2021115 BF</t>
  </si>
  <si>
    <t>#2021117 DT</t>
  </si>
  <si>
    <t>Home Repair</t>
  </si>
  <si>
    <t>#2021045 EB</t>
  </si>
  <si>
    <t xml:space="preserve">New roof, repair deck stairs, new appliances. </t>
  </si>
  <si>
    <t>#2021086 SC</t>
  </si>
  <si>
    <t>New roof, front door, windows, electrical work.</t>
  </si>
  <si>
    <t>#2021057 AC</t>
  </si>
  <si>
    <t>Repair skylights, flashing, subfloor in bathroom.</t>
  </si>
  <si>
    <t>#2021092 CD</t>
  </si>
  <si>
    <t>Roof repairs, sump pump, electrical work, new stove.</t>
  </si>
  <si>
    <t xml:space="preserve">First Mortgage </t>
  </si>
  <si>
    <t>#2021082 JB</t>
  </si>
  <si>
    <t>Purchase new home.</t>
  </si>
  <si>
    <t>TOTAL - ALL LOANS:</t>
  </si>
  <si>
    <t>NOTE: Close folder on first tab at the top so that when someone opens it they are at the beginning.</t>
  </si>
  <si>
    <t>PRINTER SETUP (so if someon wants to print the page it is in a printer friendly format)</t>
  </si>
  <si>
    <t>View &gt; Page Break Preview (From here you can drag the blue lines, however go to Page Layout to be sure that when it prints it's not super small)</t>
  </si>
  <si>
    <t>Page Layout &gt; Scale (anything less than 80% gets pretty small when you print)</t>
  </si>
  <si>
    <t>Page Layout &gt; Margins (good margins for spreadsheets are .25 for top and bottom &amp; .2 for right and left sides)</t>
  </si>
  <si>
    <t>Page Layout &gt; Orientation (sets the page at Landscape or Portrait)</t>
  </si>
  <si>
    <t>Page Layout &gt; Center on page (depending on what orientation you use, center the page for the person printing using horizontally or vertically)</t>
  </si>
  <si>
    <t>Page Layout &gt; Margins &gt; Custom Margins &gt; Sheet Tab</t>
  </si>
  <si>
    <t>From here you can do two things:</t>
  </si>
  <si>
    <t>1. Click on "Page Order" and depending on how your data is laid out,  you can choose if your page numbers go across or down.</t>
  </si>
  <si>
    <t xml:space="preserve"> </t>
  </si>
  <si>
    <t>1. If the worksheet is more than two pages long you can copy the row that you want to repeat at the two of page 2, 3, etc.</t>
  </si>
  <si>
    <t xml:space="preserve"> &gt;&gt; From Sheet tab &gt; Click on the up arrow to the right of "Rows to repeat at top" (see below) &gt; Go in your worksheet and click on the row number that you want to repeat at the top of other pages &gt; Then click on down arrow to expand the dialog box again &gt; Click ok.</t>
  </si>
  <si>
    <r>
      <rPr>
        <b/>
        <sz val="11"/>
        <color theme="1"/>
        <rFont val="Calibri"/>
        <family val="2"/>
        <scheme val="minor"/>
      </rPr>
      <t xml:space="preserve">NOTE: </t>
    </r>
    <r>
      <rPr>
        <sz val="11"/>
        <color theme="1"/>
        <rFont val="Calibri"/>
        <family val="2"/>
        <scheme val="minor"/>
      </rPr>
      <t>If the page shows up as too small on the tab that you're viewing, look to the lower right hand corner or the page and click on the + sign</t>
    </r>
  </si>
  <si>
    <t>to enlarge the page.</t>
  </si>
  <si>
    <t>NWWVT Loans Approved-Closed</t>
  </si>
  <si>
    <t xml:space="preserve">Debbie will pull a 'loans closed year to date' report from Byte. </t>
  </si>
  <si>
    <t>DATE RANGE: 04/19/22 - 05/12/22</t>
  </si>
  <si>
    <t>New loans since last LC meeting bolded</t>
  </si>
  <si>
    <t>#2021130 AW</t>
  </si>
  <si>
    <t>Installation of a new boiler</t>
  </si>
  <si>
    <t>#2022007 TC</t>
  </si>
  <si>
    <t>#2022009 LT</t>
  </si>
  <si>
    <t>#2021133 SE</t>
  </si>
  <si>
    <t>Weatherization, replacing windows, install a wood stove</t>
  </si>
  <si>
    <t>#2022032 AS</t>
  </si>
  <si>
    <t>Heat pumps</t>
  </si>
  <si>
    <t>#2022023 TM</t>
  </si>
  <si>
    <t>Weatherization and heat pumps</t>
  </si>
  <si>
    <t>#2022031 JB</t>
  </si>
  <si>
    <t>Weatherization</t>
  </si>
  <si>
    <t>#2022034 WS</t>
  </si>
  <si>
    <t>#2022015 CH</t>
  </si>
  <si>
    <t>Installation of a new boiler and replacement of knob and tube wiring</t>
  </si>
  <si>
    <t>#2022041 MK</t>
  </si>
  <si>
    <t>#2022030CB</t>
  </si>
  <si>
    <t>#2021123 CL</t>
  </si>
  <si>
    <t>Purchase a home</t>
  </si>
  <si>
    <t>#2021129 MKT</t>
  </si>
  <si>
    <t>#2022004 AB</t>
  </si>
  <si>
    <t>#2022001 AB</t>
  </si>
  <si>
    <t>#2022011 PP</t>
  </si>
  <si>
    <t>#2022010  SD</t>
  </si>
  <si>
    <t>#2022012 MS</t>
  </si>
  <si>
    <t>#2022013 NL</t>
  </si>
  <si>
    <t>#2022002 MF</t>
  </si>
  <si>
    <t>#2022021 AA</t>
  </si>
  <si>
    <t>#2022017 LC</t>
  </si>
  <si>
    <t>#2022015 ZB</t>
  </si>
  <si>
    <t>#2022028 KB</t>
  </si>
  <si>
    <t>#2022006 KM</t>
  </si>
  <si>
    <t>Mold remediation, repair gutters, paint the garage</t>
  </si>
  <si>
    <t>Current Lending Pipeline - Loans In Process</t>
  </si>
  <si>
    <t>Byte Pipeline Report.
Debbie will pull this report.</t>
  </si>
  <si>
    <t>DATE:  05/13/22</t>
  </si>
  <si>
    <t>File Name</t>
  </si>
  <si>
    <t>Loan Program Code</t>
  </si>
  <si>
    <t>Base Loan</t>
  </si>
  <si>
    <t>AMI %</t>
  </si>
  <si>
    <t>Sub Prop Property Type</t>
  </si>
  <si>
    <t>Sub Prop County</t>
  </si>
  <si>
    <t>FundingSource</t>
  </si>
  <si>
    <t>DPA</t>
  </si>
  <si>
    <t>Attached</t>
  </si>
  <si>
    <t>Bennington</t>
  </si>
  <si>
    <t>TD2LLC</t>
  </si>
  <si>
    <t>Detached</t>
  </si>
  <si>
    <t>Rutland</t>
  </si>
  <si>
    <t>CDFI21</t>
  </si>
  <si>
    <t>TD22</t>
  </si>
  <si>
    <t>Chittenden</t>
  </si>
  <si>
    <t>Energy Loan</t>
  </si>
  <si>
    <t>CDFi21</t>
  </si>
  <si>
    <t>Addison</t>
  </si>
  <si>
    <t>Home Repair 10 year</t>
  </si>
  <si>
    <t>VCDP 2nd Gen</t>
  </si>
  <si>
    <t xml:space="preserve">Total Pipeline: </t>
  </si>
  <si>
    <t>Exceptions - Provided to Loan Committee via Email</t>
  </si>
  <si>
    <t>Those in grey are previous meeting exceptions.</t>
  </si>
  <si>
    <t>NOTE: TRANSMITTAL SHEETS WILL BE BATCHED, PDF'd &amp; ATTACHED TO EMAIL TO LOAN COMMITTEE.</t>
  </si>
  <si>
    <t>Bryn will update this page.</t>
  </si>
  <si>
    <t>Loan #</t>
  </si>
  <si>
    <t>Exception Request Notes</t>
  </si>
  <si>
    <t>1008 Transmittal</t>
  </si>
  <si>
    <t>Loan Committee Results</t>
  </si>
  <si>
    <t>Loan reviewed by Loan Committee due to the Borrower’s credit score of 577 and NWWVT’s credit score guideline of 620. Exception was approved after review of rental verification.</t>
  </si>
  <si>
    <t>Attached to e-mail.</t>
  </si>
  <si>
    <t>Approved 4/29/2022</t>
  </si>
  <si>
    <t>#2022027 BS &amp; LS - 
Sent 3/23/22</t>
  </si>
  <si>
    <t>Loan to be reviewed by Loan Committee due to LTV (Loan to Value) Recommended Guideline states In general, the loan-to-value shouldnt exceed 100%, but flexibility is allowed, particularly when it comes to health and safety measures. Borrower(s) LTV is 102%.</t>
  </si>
  <si>
    <t>Approved 03/28/2022</t>
  </si>
  <si>
    <t>#2022015 CH - 
Sent 3/23/22</t>
  </si>
  <si>
    <r>
      <t xml:space="preserve">Lending policy recommends max DTI of 46%, borrower is 51%. House has knob and tube and needs new boiler. 
</t>
    </r>
    <r>
      <rPr>
        <b/>
        <sz val="11"/>
        <color theme="1"/>
        <rFont val="Calibri"/>
        <family val="2"/>
        <scheme val="minor"/>
      </rPr>
      <t xml:space="preserve">
UPDATE: </t>
    </r>
    <r>
      <rPr>
        <sz val="11"/>
        <color theme="1"/>
        <rFont val="Calibri"/>
        <family val="2"/>
        <scheme val="minor"/>
      </rPr>
      <t>When we sent to loan committee, we didn’t have student loan payment. With this information, DTI dropped and she was approved.</t>
    </r>
  </si>
  <si>
    <t>Denied 03/24/2022</t>
  </si>
  <si>
    <t>#2022007 TC &amp; DC - 
Sent 01/20/2022</t>
  </si>
  <si>
    <r>
      <t xml:space="preserve">Lending policy states minimum credit score of 620. Borrower (TC) has a credit score of 536. TC states low credit score is due to broken arm and covid. TC is alos going through a divorce at this time. DC does not live in the household. </t>
    </r>
    <r>
      <rPr>
        <b/>
        <sz val="11"/>
        <color theme="1"/>
        <rFont val="Calibri"/>
        <family val="2"/>
        <scheme val="minor"/>
      </rPr>
      <t xml:space="preserve">Currently has no heat and needs a new boiler. </t>
    </r>
    <r>
      <rPr>
        <sz val="11"/>
        <color theme="1"/>
        <rFont val="Calibri"/>
        <family val="2"/>
        <scheme val="minor"/>
      </rPr>
      <t>Household of three. Currently employed with Community Health for 6 years. TC started an additional job in November 2021 with Aris, this income was not used to qualify.</t>
    </r>
  </si>
  <si>
    <t>Approved 01/21/2022</t>
  </si>
  <si>
    <t xml:space="preserve">#2022009 LT - 
Sent 01/29/2022 </t>
  </si>
  <si>
    <r>
      <t xml:space="preserve">This is an employee and per our lending policy all employee loans are to be reviewed by the LC. There are no exceptions to this loan except that it is an employee. </t>
    </r>
    <r>
      <rPr>
        <b/>
        <sz val="11"/>
        <color theme="1"/>
        <rFont val="Calibri"/>
        <family val="2"/>
        <scheme val="minor"/>
      </rPr>
      <t>This loan is for purchasing and installing a new furnace.</t>
    </r>
  </si>
  <si>
    <t>Approved 01/31/2022</t>
  </si>
  <si>
    <t>Inactive Loans</t>
  </si>
  <si>
    <t>Bryn will pull this report from Loan Base.</t>
  </si>
  <si>
    <t>As of 05/11/2022</t>
  </si>
  <si>
    <r>
      <rPr>
        <b/>
        <sz val="11"/>
        <rFont val="Calibri"/>
        <family val="2"/>
        <scheme val="minor"/>
      </rPr>
      <t xml:space="preserve">NOTE: </t>
    </r>
    <r>
      <rPr>
        <sz val="11"/>
        <rFont val="Calibri"/>
        <family val="2"/>
        <scheme val="minor"/>
      </rPr>
      <t xml:space="preserve"> Per the Loan Policy, loans which become 90-days delinquent are moved to "non-accrual", meaning that if we can't reach the customer or if the loan is in bankrupcy, we will move the loan to inactive until we have determined next steps. Once a loan is on the "Inactive" list, customers don't show up on the delinquentcy list.</t>
    </r>
  </si>
  <si>
    <t>Loan # &amp; Borower Initials</t>
  </si>
  <si>
    <t>Funding Date</t>
  </si>
  <si>
    <t>Last Transaction</t>
  </si>
  <si>
    <t>Interest Rate</t>
  </si>
  <si>
    <t>Due Date</t>
  </si>
  <si>
    <t>Interest Paid To</t>
  </si>
  <si>
    <t>Impound Balance</t>
  </si>
  <si>
    <t>Suspense Balance</t>
  </si>
  <si>
    <t xml:space="preserve">Balance </t>
  </si>
  <si>
    <t>Investor</t>
  </si>
  <si>
    <t>Status - Bryn Updates</t>
  </si>
  <si>
    <t>Story - Bryn Updates</t>
  </si>
  <si>
    <t>2016286 - DJJ</t>
  </si>
  <si>
    <t>BAMERC</t>
  </si>
  <si>
    <t xml:space="preserve">Inactive </t>
  </si>
  <si>
    <t>DJJ passed away 2/16/2020. We have had no contact from family/survivors. This loan is Unsecured.</t>
  </si>
  <si>
    <t>2017077 - DB</t>
  </si>
  <si>
    <t>LLC - T</t>
  </si>
  <si>
    <t xml:space="preserve">2/13/22: Bank req'd until 4/15/22 to file motion for judgement. DB passed away 06/18/2019.  We have to review file for contact. </t>
  </si>
  <si>
    <t>2017090 - KS</t>
  </si>
  <si>
    <t>VCDP 2</t>
  </si>
  <si>
    <t>Chapter 7 - reaffirmation dated 06/25/2019 unsigned. No payments since then.</t>
  </si>
  <si>
    <t>784 - EB</t>
  </si>
  <si>
    <t>VCDP</t>
  </si>
  <si>
    <t>EB passed away 12/18/2021 - Family is still trying to establish an excecutor of estate.</t>
  </si>
  <si>
    <t>FH - L620  - SC</t>
  </si>
  <si>
    <t>In June of 2021 a letter was received from the town for possible tax sale We have 1st lien, home repair loan, this is a MH in Fair Haven.</t>
  </si>
  <si>
    <t>CL-L330 - BC</t>
  </si>
  <si>
    <t xml:space="preserve">CSRB-PUB </t>
  </si>
  <si>
    <t xml:space="preserve">Back in 2019 we tried to do a work-out loan and that did not go through and then talks of forecloser begun but then COVID - 19 happened and all was paused.  BC is now  working with Legal Aid and has applied again for VHAP funds in hopes to receive enough to catch up. Back in July 2021 BC had received some funds from VHAP but not enough to bring BC current. We also escrow her taxes and insurance and you can see that we have paid $8,537.80 thus far. Many many hours have been spent on this loan since 2019. This is not a property we would want.  </t>
  </si>
  <si>
    <t>2018073 - IRB</t>
  </si>
  <si>
    <t>SS2017</t>
  </si>
  <si>
    <t>IRB passed away. Children have been willed the property. They are working on  refinace to pay off NWWVT loan. Payoff provided on 3/28/2022</t>
  </si>
  <si>
    <t>2016247 - FB</t>
  </si>
  <si>
    <t xml:space="preserve">FB passed away. MH in a MH park. Waiting to hear from daughter. </t>
  </si>
  <si>
    <t>2020083 - FB</t>
  </si>
  <si>
    <t>SS2019</t>
  </si>
  <si>
    <t>FB passed away. MH in a MH park. Waiting to hear from daughter.</t>
  </si>
  <si>
    <t>Total Inactive Balance:</t>
  </si>
  <si>
    <t>NOTE:  Lending team will be discussing action on these loans for June  meeting recommendations.</t>
  </si>
  <si>
    <t>NWWVT Loan Portfolio Delinquency Report: NWWVT Watch List</t>
  </si>
  <si>
    <r>
      <t xml:space="preserve">Loan Base Delinquency Report
</t>
    </r>
    <r>
      <rPr>
        <b/>
        <sz val="11"/>
        <color theme="1"/>
        <rFont val="Calibri"/>
        <family val="2"/>
        <scheme val="minor"/>
      </rPr>
      <t>Bryn will update this page.</t>
    </r>
  </si>
  <si>
    <t>Data as of:  05/11/2022</t>
  </si>
  <si>
    <r>
      <rPr>
        <b/>
        <sz val="11"/>
        <color theme="1"/>
        <rFont val="Calibri"/>
        <family val="2"/>
        <scheme val="minor"/>
      </rPr>
      <t xml:space="preserve">Loan Policy: </t>
    </r>
    <r>
      <rPr>
        <sz val="11"/>
        <color theme="1"/>
        <rFont val="Calibri"/>
        <family val="2"/>
        <scheme val="minor"/>
      </rPr>
      <t>A loan shall be deemed delinquent and collection efforts initiated by the Loan Servicing Manager in accordance with the below schedule of recommended actions. NWWVT will be sensitive to particular circumstances which indicate when some cases are handled differently from the timeline recommended. The Loan Committee will be consulted of such exceptions, and courses of action will be thoroughly documented and placed in the borrowers file.</t>
    </r>
  </si>
  <si>
    <t>Process:</t>
  </si>
  <si>
    <t>15 + Days</t>
  </si>
  <si>
    <t>Letter/Phone call by staff</t>
  </si>
  <si>
    <t>30-45 Days</t>
  </si>
  <si>
    <t xml:space="preserve">Default letter sent  </t>
  </si>
  <si>
    <t xml:space="preserve">60+ Days </t>
  </si>
  <si>
    <t>Demand letter sent/ Payment demand is made with the awareness of the lien position.</t>
  </si>
  <si>
    <t xml:space="preserve">90+ Days </t>
  </si>
  <si>
    <t xml:space="preserve">Loans put on non-accrual </t>
  </si>
  <si>
    <t xml:space="preserve">120+ Days </t>
  </si>
  <si>
    <t>Seek approval from Loan Committee to foreclose, rewrite or write off. (See write-offs tab)</t>
  </si>
  <si>
    <t>Previous Month</t>
  </si>
  <si>
    <t xml:space="preserve">Loan Portfolio Total: </t>
  </si>
  <si>
    <t xml:space="preserve">Active Loan Portfolio Balance: </t>
  </si>
  <si>
    <t>Loan Portfolio Delinquency:</t>
  </si>
  <si>
    <t>Formula Driven Cells</t>
  </si>
  <si>
    <t xml:space="preserve">Range of Days </t>
  </si>
  <si>
    <t xml:space="preserve">30 - 59 Days </t>
  </si>
  <si>
    <t xml:space="preserve">60 - 89  Days </t>
  </si>
  <si>
    <r>
      <t xml:space="preserve">90 </t>
    </r>
    <r>
      <rPr>
        <b/>
        <u/>
        <sz val="11"/>
        <color theme="1"/>
        <rFont val="Calibri"/>
        <family val="2"/>
        <scheme val="minor"/>
      </rPr>
      <t>Plus</t>
    </r>
    <r>
      <rPr>
        <b/>
        <sz val="11"/>
        <color theme="1"/>
        <rFont val="Calibri"/>
        <family val="2"/>
        <scheme val="minor"/>
      </rPr>
      <t xml:space="preserve"> Days </t>
    </r>
  </si>
  <si>
    <t xml:space="preserve">Total </t>
  </si>
  <si>
    <t>PREVIOUS MONTH</t>
  </si>
  <si>
    <t>Definitions</t>
  </si>
  <si>
    <t xml:space="preserve">Number of Accounts </t>
  </si>
  <si>
    <t># of loans delinquent</t>
  </si>
  <si>
    <t xml:space="preserve">Late Charge Due </t>
  </si>
  <si>
    <t xml:space="preserve">5% of principal and interest loan payment, due after 15 days late. </t>
  </si>
  <si>
    <t>Interest Due</t>
  </si>
  <si>
    <t>Principal Due</t>
  </si>
  <si>
    <t>Escrow Amount Due</t>
  </si>
  <si>
    <t>Total Amount Due</t>
  </si>
  <si>
    <t>Balances Due</t>
  </si>
  <si>
    <t>Total amount due is the "over due" amount and the balance due is a total of the loans current balance.</t>
  </si>
  <si>
    <t xml:space="preserve">Suspense/Partial Balance </t>
  </si>
  <si>
    <t xml:space="preserve">This is the partial payment made by the customer which is held until a full payment is rec'd. </t>
  </si>
  <si>
    <t xml:space="preserve">Impound Balance </t>
  </si>
  <si>
    <t xml:space="preserve">Negative number indicates this is the amount owed to NWWVT for taxes and insurance paid on behalf of these delinquent customers which would otherwise have delinquent accounts (with towns and insurane companies). </t>
  </si>
  <si>
    <t>Percent Delinquent ($)</t>
  </si>
  <si>
    <t>This is the % of bracket balance due as a % of the total loan portfolio balance.</t>
  </si>
  <si>
    <t>This is the % of bracket balance due as a % of the total delinquency balance due.</t>
  </si>
  <si>
    <t>Percent Delinquent (#)</t>
  </si>
  <si>
    <t>This is the % of # of delinquent loans in the bracket as a % of the total # of loans in the portfolio.</t>
  </si>
  <si>
    <t>This is the % of # of delinquent loans in the bracket as a % of the total # of deliquent loans.</t>
  </si>
  <si>
    <t>Loan Delinquency 120+ Days Past Due:  NWWVT Watch List</t>
  </si>
  <si>
    <r>
      <rPr>
        <b/>
        <sz val="11"/>
        <color theme="1"/>
        <rFont val="Calibri"/>
        <family val="2"/>
        <scheme val="minor"/>
      </rPr>
      <t>Loan Policy</t>
    </r>
    <r>
      <rPr>
        <sz val="11"/>
        <color theme="1"/>
        <rFont val="Calibri"/>
        <family val="2"/>
        <scheme val="minor"/>
      </rPr>
      <t xml:space="preserve">: Loans recommended for write-off will be reviewed by the Loan Committee for action. Loans approved for write-off by the Loan Committee must be presented to the Board of Directors for final approval.  Once approved by the Board, the Director of Finance will post the loan to "Allowance for Loan Loss".  A write-off will remove the debt from the NWWVT asset portfolio. </t>
    </r>
  </si>
  <si>
    <r>
      <rPr>
        <b/>
        <sz val="11"/>
        <color theme="1"/>
        <rFont val="Calibri"/>
        <family val="2"/>
        <scheme val="minor"/>
      </rPr>
      <t>NOTE:</t>
    </r>
    <r>
      <rPr>
        <sz val="11"/>
        <color theme="1"/>
        <rFont val="Calibri"/>
        <family val="2"/>
        <scheme val="minor"/>
      </rPr>
      <t xml:space="preserve"> We are pulling out those at or above 120 days delinquent and will be working to either tell the story as to why we are still 'holding' these from write-off or if we are making a recommendation to the Loan Committee and the Board for write-off. Detailed payment arrangements will now be made and included in our servicing software. </t>
    </r>
  </si>
  <si>
    <t>Loans Reporting 120 + Days Delinquent</t>
  </si>
  <si>
    <t>Loan Number</t>
  </si>
  <si>
    <t>Days Late</t>
  </si>
  <si>
    <t xml:space="preserve">Amount delinquent </t>
  </si>
  <si>
    <t xml:space="preserve">Balance Due </t>
  </si>
  <si>
    <t>Loan Closed</t>
  </si>
  <si>
    <t>Lien Position</t>
  </si>
  <si>
    <t>Story</t>
  </si>
  <si>
    <t xml:space="preserve">Credit Score </t>
  </si>
  <si>
    <t>Status (Active or Inactive)</t>
  </si>
  <si>
    <t>Recommendation*</t>
  </si>
  <si>
    <t>Risk Rating</t>
  </si>
  <si>
    <t>1647-RLJ</t>
  </si>
  <si>
    <t xml:space="preserve">2nd </t>
  </si>
  <si>
    <t>Bwr is about 1 year behind but is paying monthly now so penalty fees are not increasing. Has applied for VHFA funds, if that does not work out will pay $300 monthly to work on catching up (this will be slow, 46 months)</t>
  </si>
  <si>
    <t>Active</t>
  </si>
  <si>
    <t>HOLD</t>
  </si>
  <si>
    <t>B</t>
  </si>
  <si>
    <t>2016056-KG</t>
  </si>
  <si>
    <t>2nd</t>
  </si>
  <si>
    <t>Letter in file is dated 12/2021 for payment arrangement. No payments have been made, not even regular payments since 12/2021. Letter is not signed. Borrower has applied for assistance from VHFA</t>
  </si>
  <si>
    <t>2017029-KG</t>
  </si>
  <si>
    <t>3rd</t>
  </si>
  <si>
    <t>H-L1-CC</t>
  </si>
  <si>
    <t>1st</t>
  </si>
  <si>
    <t>Loan was received from Rutland Habitat. Borrower has applied for assistance from VHFA</t>
  </si>
  <si>
    <t>C</t>
  </si>
  <si>
    <t>2017293-AR</t>
  </si>
  <si>
    <t>Unsecured</t>
  </si>
  <si>
    <t>Borrower is in communication, was unemployed for a period due to COVID. This loan has a high monthly payment for an Energy loan, I have requested income info so we can look into a modification.</t>
  </si>
  <si>
    <t>A</t>
  </si>
  <si>
    <t>2017176-ZB</t>
  </si>
  <si>
    <t>Employment issues. Borrower has applied for assistance from VHFA.</t>
  </si>
  <si>
    <t>2018156-SC</t>
  </si>
  <si>
    <t>Has applied for VHAP funds.</t>
  </si>
  <si>
    <t>1531-MS</t>
  </si>
  <si>
    <t>In communication, VHAP assistance in process</t>
  </si>
  <si>
    <t>2019069-MT</t>
  </si>
  <si>
    <t>In communication. VHAP in process.</t>
  </si>
  <si>
    <t>1055- NS</t>
  </si>
  <si>
    <t>Last transaction date 06/21/2021 (paid to 10/1/21) Unable to reach borrowers.</t>
  </si>
  <si>
    <t>2019071 - TD</t>
  </si>
  <si>
    <t>Call in to borrower. Last tran date 9/22/2021. Unable to reach borrower.</t>
  </si>
  <si>
    <t>969-JPJ</t>
  </si>
  <si>
    <t>Last transaction date 02/28/2022</t>
  </si>
  <si>
    <t>BR-L452-AS</t>
  </si>
  <si>
    <t>In communication/waiting on settlement. Making occasional payments.</t>
  </si>
  <si>
    <t>1503-MS</t>
  </si>
  <si>
    <t>2017129-CA</t>
  </si>
  <si>
    <t>Last two ACH returned. Last pmnt 1/18/22. Applied for VHAP assistance.</t>
  </si>
  <si>
    <t>2019184-SM</t>
  </si>
  <si>
    <t>Last transaction date 12/16/2021. Home # is disconnected, left message at work.</t>
  </si>
  <si>
    <t>* Recommendation Definitions:</t>
  </si>
  <si>
    <r>
      <rPr>
        <b/>
        <sz val="11"/>
        <color theme="1"/>
        <rFont val="Calibri"/>
        <family val="2"/>
        <scheme val="minor"/>
      </rPr>
      <t>Hold:</t>
    </r>
    <r>
      <rPr>
        <sz val="11"/>
        <color theme="1"/>
        <rFont val="Calibri"/>
        <family val="2"/>
        <scheme val="minor"/>
      </rPr>
      <t xml:space="preserve"> We are reaching out to borrower's or in internal discussions on what to do with this customer.</t>
    </r>
  </si>
  <si>
    <r>
      <rPr>
        <b/>
        <sz val="11"/>
        <color theme="1"/>
        <rFont val="Calibri"/>
        <family val="2"/>
        <scheme val="minor"/>
      </rPr>
      <t>Write-off:</t>
    </r>
    <r>
      <rPr>
        <sz val="11"/>
        <color theme="1"/>
        <rFont val="Calibri"/>
        <family val="2"/>
        <scheme val="minor"/>
      </rPr>
      <t xml:space="preserve">  Those in 2nd + position or unsecured, and management has determined that write-off is necessary and recommended to the Loan Committee and Board.</t>
    </r>
  </si>
  <si>
    <r>
      <rPr>
        <b/>
        <sz val="11"/>
        <color theme="1"/>
        <rFont val="Calibri"/>
        <family val="2"/>
        <scheme val="minor"/>
      </rPr>
      <t xml:space="preserve">Foreclose: </t>
    </r>
    <r>
      <rPr>
        <sz val="11"/>
        <color theme="1"/>
        <rFont val="Calibri"/>
        <family val="2"/>
        <scheme val="minor"/>
      </rPr>
      <t>Those loans in 1st position only where management has determined that foreclosure is necessary when the borrower has not made payments, don't respond to our requests for information.</t>
    </r>
  </si>
  <si>
    <t>Loans Written Off 2022</t>
  </si>
  <si>
    <t>Transaction Date</t>
  </si>
  <si>
    <t>&gt;&gt;&gt; Investor #: 2013 - SS-2010-WR-00002 VCDP</t>
  </si>
  <si>
    <t>&gt;&gt;&gt; Investor #: LLC -T -  LLC Treasury</t>
  </si>
  <si>
    <t>STM-L644</t>
  </si>
  <si>
    <t>&gt;&gt;&gt; Investor #: NRC - Revolving Loan Capital Gra</t>
  </si>
  <si>
    <t>&gt;&gt;&gt; Investor #: NWA-C - NeighborWorks America</t>
  </si>
  <si>
    <t>&gt;&gt;&gt; Investor #: SS2014 -  SS2004-West Rutland VC</t>
  </si>
  <si>
    <t>&gt;&gt;&gt; Investor #: SS2017 - VCDP SS2017-West Rutlan</t>
  </si>
  <si>
    <t>&gt;&gt;&gt; Investor #: ST REH - State of Vermont</t>
  </si>
  <si>
    <t>&gt;&gt;&gt; Investor #: ST VT - State of Vermont - Treas</t>
  </si>
  <si>
    <t>&gt;&gt;&gt; Investor #: TD DPA -  TD BANK</t>
  </si>
  <si>
    <t>&gt;&gt;&gt; Investor #: VCDP 2 - VCDP- 2nd Generation Ve</t>
  </si>
  <si>
    <t>ADD BARBARA COBB</t>
  </si>
  <si>
    <t>Total Write-Off Balance</t>
  </si>
  <si>
    <t>NWWVT Loan Portfolio Overview</t>
  </si>
  <si>
    <t>investor loans (Investor Trial Balance Portfolio-wide)</t>
  </si>
  <si>
    <t>unique loans (Delinquency Report Portfolio-wide)</t>
  </si>
  <si>
    <t xml:space="preserve">Last Updated: 05/11/22  </t>
  </si>
  <si>
    <t>loans with split funders</t>
  </si>
  <si>
    <t>Products</t>
  </si>
  <si>
    <t># of Products</t>
  </si>
  <si>
    <t># of Investor Loans</t>
  </si>
  <si>
    <t xml:space="preserve"> Balance </t>
  </si>
  <si>
    <t>&gt;&gt; 2010 Department of Energy  2010 over 80</t>
  </si>
  <si>
    <t>ENERGY</t>
  </si>
  <si>
    <t> </t>
  </si>
  <si>
    <t>DEFERRED</t>
  </si>
  <si>
    <t>&gt;&gt; 2013 SS-2010-WR-00002  VCDP</t>
  </si>
  <si>
    <t>REHAB</t>
  </si>
  <si>
    <t>&gt;&gt; 3 Loan Pool  Heritage Federal Family Crdit Union</t>
  </si>
  <si>
    <t>2ND MORT P</t>
  </si>
  <si>
    <t>&gt;&gt; 4 Loan Pool  National Bank of Middlebury</t>
  </si>
  <si>
    <t>&gt;&gt; 5 Loan Pool  Bar Harbor Bank</t>
  </si>
  <si>
    <t>&gt;&gt; 999 Mobile Home Park  Terrace Hill</t>
  </si>
  <si>
    <t>&gt;&gt; BAMERC Bank of  America</t>
  </si>
  <si>
    <t>&gt;&gt; BRANDN Town of  VCDP Brandon</t>
  </si>
  <si>
    <t>INVESTOR</t>
  </si>
  <si>
    <t>&gt;&gt; CDEF Energy  Clean</t>
  </si>
  <si>
    <t>&gt;&gt; CDF121 CDFI  RAPID RESPONSE</t>
  </si>
  <si>
    <t>&gt;&gt; CDFI 9   Community Dev.</t>
  </si>
  <si>
    <t>&gt;&gt; CDFI Financial Institution  Community Development</t>
  </si>
  <si>
    <t>1STMORTG</t>
  </si>
  <si>
    <t>2NDMORTG</t>
  </si>
  <si>
    <t>&gt;&gt; CDFI R Institution - Recovery  Community Developement Financial</t>
  </si>
  <si>
    <t>INTERCOMPY</t>
  </si>
  <si>
    <t>&gt;&gt; CHNSF Loan Pool  Peoples United Bank</t>
  </si>
  <si>
    <t>&gt;&gt; CSRB Peoples United Bank  CSRB</t>
  </si>
  <si>
    <t>1ST MORT</t>
  </si>
  <si>
    <t>&gt;&gt; DOE 2010  Department of Energy</t>
  </si>
  <si>
    <t>&gt;&gt; DPA20 2020  Down Payment Assistance</t>
  </si>
  <si>
    <t>&gt;&gt; DPS Department  Public Service</t>
  </si>
  <si>
    <t>&gt;&gt; DPSNHS   DPS- NHS</t>
  </si>
  <si>
    <t>&gt;&gt; DPS-ST   DPS - STATE TRES.</t>
  </si>
  <si>
    <t>&gt;&gt; FACTOR Loan Pool  Bershire Bank</t>
  </si>
  <si>
    <t>&gt;&gt; HSLV Heat Saver  Loan</t>
  </si>
  <si>
    <t>&gt;&gt; HTRC   Housing Trust</t>
  </si>
  <si>
    <t>ASSMD-DEF</t>
  </si>
  <si>
    <t>&gt;&gt; LLC -O   LLC  OTHER</t>
  </si>
  <si>
    <t>&gt;&gt; LLC -T   LLC Treasury</t>
  </si>
  <si>
    <t>&gt;&gt; LLC TD   LLC - TD DPA</t>
  </si>
  <si>
    <t>&gt;&gt; LLC-BA Bank of  America  LLC</t>
  </si>
  <si>
    <t>&gt;&gt; NBM-15 National Bank of  Middlebury</t>
  </si>
  <si>
    <t>&gt;&gt; NHS Rutland West, NHS  NHS</t>
  </si>
  <si>
    <t>1ST MORTG</t>
  </si>
  <si>
    <t>WORK OUT</t>
  </si>
  <si>
    <t>&gt;&gt; NRC Revolving Loan Capital Grants  NeighborWorks America</t>
  </si>
  <si>
    <t>&gt;&gt; NW 80 Energy  NeighborWorks Over 80</t>
  </si>
  <si>
    <t>&gt;&gt; NW RB NWWVT  Benn Rehab</t>
  </si>
  <si>
    <t>&gt;&gt; NW120 Energy Loans Under 120  NeighborWorks 120</t>
  </si>
  <si>
    <t>&gt;&gt; NWA RB Rehab  NeighborWorks America</t>
  </si>
  <si>
    <t>&gt;&gt; NWA-C NeighborWorks  America</t>
  </si>
  <si>
    <t>&gt;&gt; RRMC Rutland Regional  Medical Center</t>
  </si>
  <si>
    <t>&gt;&gt; SFAP Conservation Board  Vermont Housing</t>
  </si>
  <si>
    <t>DEFERRED V</t>
  </si>
  <si>
    <t>&gt;&gt; SS2014   SS2004-West Rutland VCDP 00002</t>
  </si>
  <si>
    <t>&gt;&gt; SS2017 VCDP  SS2017-West Rutland-00002</t>
  </si>
  <si>
    <t>&gt;&gt; SS2019 Home Repair Program  NWWVY Grant 2019</t>
  </si>
  <si>
    <t>&gt;&gt; SSI-08 SS-I-2008-WR-00002  VCDP</t>
  </si>
  <si>
    <t>&gt;&gt; ST 120   State of Vermont</t>
  </si>
  <si>
    <t>&gt;&gt; ST DPA State of DPA  Vermont</t>
  </si>
  <si>
    <t>&gt;&gt; ST- LN State of  Vermont - Landlord</t>
  </si>
  <si>
    <t>&gt;&gt; ST REH State of  Vermont</t>
  </si>
  <si>
    <t>&gt;&gt; ST VT State of  Vermont - Treasurer</t>
  </si>
  <si>
    <t>&gt;&gt; TD DPA   TD BANK</t>
  </si>
  <si>
    <t>&gt;&gt; TD22   TD BANK</t>
  </si>
  <si>
    <t>&gt;&gt; TD2LLC   TD BANK</t>
  </si>
  <si>
    <t>&gt;&gt; VCDP 2 VCDP- 2nd Generation  Vermont Comm. Dev. Program</t>
  </si>
  <si>
    <t>HOMEREPAIR</t>
  </si>
  <si>
    <t>&gt;&gt; VCDP 3 Tri County Grant  VCDP</t>
  </si>
  <si>
    <t>&gt;&gt; VCDP Vermont Community Dev. Program  VCDP</t>
  </si>
  <si>
    <t>&gt;&gt; VSAVER Energy Saving Program  V Saver</t>
  </si>
  <si>
    <t>&gt;&gt; WD-NHS NHS Funds  Woodstove Program</t>
  </si>
  <si>
    <t>Total Loans/Balance:</t>
  </si>
  <si>
    <t>LOAN LOSS RESERVE REPORT AS OF DEC 2021</t>
  </si>
  <si>
    <t>Loan#</t>
  </si>
  <si>
    <t>Primary Borrower</t>
  </si>
  <si>
    <t>Property Address</t>
  </si>
  <si>
    <t>PLP</t>
  </si>
  <si>
    <t>Loan Convention</t>
  </si>
  <si>
    <t>Loan Type</t>
  </si>
  <si>
    <t>Interest
Paid To</t>
  </si>
  <si>
    <t>Last
Trans.</t>
  </si>
  <si>
    <t>Next
Due</t>
  </si>
  <si>
    <t>Borr.
Rate</t>
  </si>
  <si>
    <t>Original
Investment</t>
  </si>
  <si>
    <t>Investment
Percent</t>
  </si>
  <si>
    <t>Weighted
Percent</t>
  </si>
  <si>
    <t>Principal
Balance</t>
  </si>
  <si>
    <t>Principal Balance Borrower TB</t>
  </si>
  <si>
    <t>Risk Rating 2020</t>
  </si>
  <si>
    <t>Risk Rating 2021</t>
  </si>
  <si>
    <t>Loan Loss Reserve</t>
  </si>
  <si>
    <t>Number of Times Late 2021</t>
  </si>
  <si>
    <t>Number of Times Late Over 90 days</t>
  </si>
  <si>
    <t>Notes</t>
  </si>
  <si>
    <r>
      <t xml:space="preserve">Date of Report: January 2022
</t>
    </r>
    <r>
      <rPr>
        <b/>
        <sz val="11"/>
        <rFont val="Calibri"/>
        <family val="2"/>
        <scheme val="minor"/>
      </rPr>
      <t>We review risk ratings as part of loan policy compliance and calculate the loan loss reserve as part of our agreements.</t>
    </r>
  </si>
  <si>
    <t>Riordan,Patrick M.K.</t>
  </si>
  <si>
    <t>692 South Street   Castleton, VT  05735</t>
  </si>
  <si>
    <t>CONV</t>
  </si>
  <si>
    <t>12/12/21</t>
  </si>
  <si>
    <t>12/13/21</t>
  </si>
  <si>
    <t>01/12/22</t>
  </si>
  <si>
    <t xml:space="preserve"> 4.9900</t>
  </si>
  <si>
    <t xml:space="preserve">      10000.00</t>
  </si>
  <si>
    <t>100.0000000</t>
  </si>
  <si>
    <t xml:space="preserve">  6.430</t>
  </si>
  <si>
    <t>Lynch,Annette M.K.</t>
  </si>
  <si>
    <t>454 Greendale Road   Mount Holly, VT  05758</t>
  </si>
  <si>
    <t>12/07/21</t>
  </si>
  <si>
    <t>01/07/22</t>
  </si>
  <si>
    <t xml:space="preserve">       5175.00</t>
  </si>
  <si>
    <t xml:space="preserve">  3.330</t>
  </si>
  <si>
    <t>Whelan,Jackson J.K.</t>
  </si>
  <si>
    <t>1192 Plains Road   Pittsford, VT  05763</t>
  </si>
  <si>
    <t>01/16/22</t>
  </si>
  <si>
    <t>12/16/21</t>
  </si>
  <si>
    <t>02/16/22</t>
  </si>
  <si>
    <t xml:space="preserve">      15000.00</t>
  </si>
  <si>
    <t xml:space="preserve">  9.640</t>
  </si>
  <si>
    <t>Aicher,Katherine A.K.</t>
  </si>
  <si>
    <t>3368 Middle Road   Clarendon, VT  05759</t>
  </si>
  <si>
    <t>12/20/21</t>
  </si>
  <si>
    <t>12/31/21</t>
  </si>
  <si>
    <t>01/20/22</t>
  </si>
  <si>
    <t xml:space="preserve">       7400.00</t>
  </si>
  <si>
    <t xml:space="preserve">  4.760</t>
  </si>
  <si>
    <t>White,Chrispin L.K.</t>
  </si>
  <si>
    <t>635 York Street   Poultney, VT  05764</t>
  </si>
  <si>
    <t>01/01/22</t>
  </si>
  <si>
    <t>02/01/22</t>
  </si>
  <si>
    <t xml:space="preserve">      13000.00</t>
  </si>
  <si>
    <t xml:space="preserve">  8.360</t>
  </si>
  <si>
    <t>Donaldson,Kimberly C.K.</t>
  </si>
  <si>
    <t>228 Beaman Street   Poultney, VT  05764</t>
  </si>
  <si>
    <t>12/08/21</t>
  </si>
  <si>
    <t>01/08/22</t>
  </si>
  <si>
    <t xml:space="preserve">       5409.00</t>
  </si>
  <si>
    <t xml:space="preserve">  3.480</t>
  </si>
  <si>
    <t>Willard,Rodney A.K.</t>
  </si>
  <si>
    <t>641 Thrall Road   Poultney, VT  05764</t>
  </si>
  <si>
    <t>01/21/22</t>
  </si>
  <si>
    <t>02/21/22</t>
  </si>
  <si>
    <t xml:space="preserve">       6000.00</t>
  </si>
  <si>
    <t xml:space="preserve">  3.860</t>
  </si>
  <si>
    <t>Applebee,Timothy JK.</t>
  </si>
  <si>
    <t>165 Franklin Street   West Rutland, VT  05777</t>
  </si>
  <si>
    <t>12/25/21</t>
  </si>
  <si>
    <t>01/25/22</t>
  </si>
  <si>
    <t>White,Bernadette C.K.</t>
  </si>
  <si>
    <t>157 North Main Street   Fair Haven, VT  05743</t>
  </si>
  <si>
    <t>11/18/12</t>
  </si>
  <si>
    <t>11/14/12</t>
  </si>
  <si>
    <t>11/01/42</t>
  </si>
  <si>
    <t xml:space="preserve"> 0.0000</t>
  </si>
  <si>
    <t xml:space="preserve">      14045.00</t>
  </si>
  <si>
    <t xml:space="preserve">  9.030</t>
  </si>
  <si>
    <t>DEF</t>
  </si>
  <si>
    <t>DEF = Deferred (These loans are deferred due to …)</t>
  </si>
  <si>
    <t>Vida Jr.,SandorK.</t>
  </si>
  <si>
    <t>44 Cain Street   Proctor, VT  05765</t>
  </si>
  <si>
    <t xml:space="preserve">      12500.00</t>
  </si>
  <si>
    <t xml:space="preserve">  8.030</t>
  </si>
  <si>
    <t>Denton,LeahK.</t>
  </si>
  <si>
    <t>10 School Street   Proctor, VT  05765</t>
  </si>
  <si>
    <t>01/21/43</t>
  </si>
  <si>
    <t>06/28/13</t>
  </si>
  <si>
    <t>02/21/43</t>
  </si>
  <si>
    <t>Cameron,Kelly AnnK.</t>
  </si>
  <si>
    <t>29 Beaver Pond Road   Proctor, VT  05765</t>
  </si>
  <si>
    <t>11/04/21</t>
  </si>
  <si>
    <t>12/04/21</t>
  </si>
  <si>
    <t xml:space="preserve">      13141.00</t>
  </si>
  <si>
    <t xml:space="preserve">  8.450</t>
  </si>
  <si>
    <t>694 South Street   Castleton, VT  05735</t>
  </si>
  <si>
    <t>01/28/22</t>
  </si>
  <si>
    <t>02/28/22</t>
  </si>
  <si>
    <t xml:space="preserve">       9175.00</t>
  </si>
  <si>
    <t xml:space="preserve">  5.900</t>
  </si>
  <si>
    <t>Bennett,Mary M.K.</t>
  </si>
  <si>
    <t>PO Box 177   West Rutland, VT  05777</t>
  </si>
  <si>
    <t>01/18/22</t>
  </si>
  <si>
    <t>02/18/22</t>
  </si>
  <si>
    <t xml:space="preserve">      14747.00</t>
  </si>
  <si>
    <t xml:space="preserve">  9.480</t>
  </si>
  <si>
    <t>Investor Totals For 14 Loans:</t>
  </si>
  <si>
    <t>Fitch,Megaera</t>
  </si>
  <si>
    <t>17 Cottage Lane   Fair Haven, VT  05743</t>
  </si>
  <si>
    <t>12/01/21</t>
  </si>
  <si>
    <t>12/03/21</t>
  </si>
  <si>
    <t xml:space="preserve"> 3.0000</t>
  </si>
  <si>
    <t xml:space="preserve">      45250.00</t>
  </si>
  <si>
    <t xml:space="preserve"> 75.1037344</t>
  </si>
  <si>
    <t xml:space="preserve"> 25.390</t>
  </si>
  <si>
    <t>Downgraded risk rating due to delinquency</t>
  </si>
  <si>
    <t>Meyer Lll,Gerhard</t>
  </si>
  <si>
    <t>2464 Pearson Road   New Haven, VT  05472</t>
  </si>
  <si>
    <t xml:space="preserve">      29150.00</t>
  </si>
  <si>
    <t xml:space="preserve"> 16.360</t>
  </si>
  <si>
    <t>Gordon,Nanci A.</t>
  </si>
  <si>
    <t>105 Prior Drive   Rutland Town, VT  05701</t>
  </si>
  <si>
    <t>01/01/43</t>
  </si>
  <si>
    <t>11/07/14</t>
  </si>
  <si>
    <t xml:space="preserve">       6975.00</t>
  </si>
  <si>
    <t xml:space="preserve">  3.910</t>
  </si>
  <si>
    <t>Harrington,Steven A.</t>
  </si>
  <si>
    <t>104 South Street   Middletown Springs, VT  05757</t>
  </si>
  <si>
    <t>11/18/21</t>
  </si>
  <si>
    <t>12/17/21</t>
  </si>
  <si>
    <t>12/18/21</t>
  </si>
  <si>
    <t xml:space="preserve">      12000.00</t>
  </si>
  <si>
    <t xml:space="preserve">  6.730</t>
  </si>
  <si>
    <t>Lake,iii,Warren G.</t>
  </si>
  <si>
    <t>8 White Birches Mobile Home Park   Bennington, VT  05201</t>
  </si>
  <si>
    <t xml:space="preserve">       6500.00</t>
  </si>
  <si>
    <t xml:space="preserve"> 44.8275862</t>
  </si>
  <si>
    <t xml:space="preserve">  3.650</t>
  </si>
  <si>
    <t>Senif,Karen</t>
  </si>
  <si>
    <t>2032 VT Route 3   Pittsford, VT  05763</t>
  </si>
  <si>
    <t xml:space="preserve">      14000.00</t>
  </si>
  <si>
    <t xml:space="preserve">  7.860</t>
  </si>
  <si>
    <t>Wasik,Karol M.</t>
  </si>
  <si>
    <t>13 Charles Street   Rutland, VT  05701</t>
  </si>
  <si>
    <t xml:space="preserve">       3600.00</t>
  </si>
  <si>
    <t xml:space="preserve">  2.020</t>
  </si>
  <si>
    <t>Milo,Jennifer L.</t>
  </si>
  <si>
    <t>1294 Furnace Road   Pittsford, VT  05763</t>
  </si>
  <si>
    <t>01/02/22</t>
  </si>
  <si>
    <t>12/10/21</t>
  </si>
  <si>
    <t>02/02/22</t>
  </si>
  <si>
    <t xml:space="preserve">      13604.00</t>
  </si>
  <si>
    <t xml:space="preserve">  7.630</t>
  </si>
  <si>
    <t>Abare,Derrick</t>
  </si>
  <si>
    <t>182 Gorham Bridge Road   Pittsford, VT  05763</t>
  </si>
  <si>
    <t xml:space="preserve">      11270.00</t>
  </si>
  <si>
    <t xml:space="preserve">  6.320</t>
  </si>
  <si>
    <t>Moore,Prudence A.</t>
  </si>
  <si>
    <t>8 Avenue B   Rutland, VT  05701</t>
  </si>
  <si>
    <t xml:space="preserve">      11640.00</t>
  </si>
  <si>
    <t xml:space="preserve">  6.530</t>
  </si>
  <si>
    <t>Coons Sr.,Roger M.</t>
  </si>
  <si>
    <t>229 Meadowcrest Drive   Clarendon, VT  05759</t>
  </si>
  <si>
    <t xml:space="preserve">       8700.00</t>
  </si>
  <si>
    <t xml:space="preserve">  4.880</t>
  </si>
  <si>
    <t>Thibault,Carrie A.</t>
  </si>
  <si>
    <t>808 Route 133   Ira, VT  05777</t>
  </si>
  <si>
    <t xml:space="preserve">       8480.00</t>
  </si>
  <si>
    <t>Horn,Maurice</t>
  </si>
  <si>
    <t>2215 McConnell Road   Brandon, VT  05733</t>
  </si>
  <si>
    <t>12/06/21</t>
  </si>
  <si>
    <t xml:space="preserve">       4680.00</t>
  </si>
  <si>
    <t xml:space="preserve">  2.630</t>
  </si>
  <si>
    <t>Duprey,Mary Lou</t>
  </si>
  <si>
    <t>91 Harrington Avenue   Rutland, VT  05701</t>
  </si>
  <si>
    <t>12/27/21</t>
  </si>
  <si>
    <t>01/27/22</t>
  </si>
  <si>
    <t xml:space="preserve">       2372.00</t>
  </si>
  <si>
    <t xml:space="preserve">  1.330</t>
  </si>
  <si>
    <t>Bridge,Jesse C.</t>
  </si>
  <si>
    <t>80 Park Lane   Mendon, VT  05701</t>
  </si>
  <si>
    <t xml:space="preserve"> 3.5000</t>
  </si>
  <si>
    <t xml:space="preserve">      26780.00</t>
  </si>
  <si>
    <t xml:space="preserve">  9.730</t>
  </si>
  <si>
    <t>N/A</t>
  </si>
  <si>
    <t>All PLP Loans do not sit on our balance shee and are thus, not rated.</t>
  </si>
  <si>
    <t>Kingsley  Jr.,William A.</t>
  </si>
  <si>
    <t>111 East Proctor Road   Rutland Town, VT  05701</t>
  </si>
  <si>
    <t xml:space="preserve"> 3.6250</t>
  </si>
  <si>
    <t xml:space="preserve">      24000.00</t>
  </si>
  <si>
    <t xml:space="preserve">  8.720</t>
  </si>
  <si>
    <t>Gladding,Gabrielle M.</t>
  </si>
  <si>
    <t>21 Crescent Street   Rutland, VT  05701</t>
  </si>
  <si>
    <t>12/23/21</t>
  </si>
  <si>
    <t xml:space="preserve"> 3.3750</t>
  </si>
  <si>
    <t xml:space="preserve">      20000.00</t>
  </si>
  <si>
    <t xml:space="preserve">  7.270</t>
  </si>
  <si>
    <t>Dragon,Danny M.</t>
  </si>
  <si>
    <t>461 Lower Plains Road   Salisbury, VT  05769</t>
  </si>
  <si>
    <t xml:space="preserve">      40000.00</t>
  </si>
  <si>
    <t xml:space="preserve"> 14.540</t>
  </si>
  <si>
    <t>Joaquin,Paul D.</t>
  </si>
  <si>
    <t>318 Spring Hill Road   Killington, VT  05751</t>
  </si>
  <si>
    <t xml:space="preserve"> 3.2500</t>
  </si>
  <si>
    <t xml:space="preserve">      26000.00</t>
  </si>
  <si>
    <t xml:space="preserve">  9.450</t>
  </si>
  <si>
    <t>Cram,Matthew</t>
  </si>
  <si>
    <t>47 Ossie Road   East Middlebury, VT  05740</t>
  </si>
  <si>
    <t xml:space="preserve"> 3.6500</t>
  </si>
  <si>
    <t xml:space="preserve">      28380.00</t>
  </si>
  <si>
    <t xml:space="preserve"> 10.310</t>
  </si>
  <si>
    <t>Bruce,Laurie L.</t>
  </si>
  <si>
    <t>1348 West Road   Ira, VT  05777</t>
  </si>
  <si>
    <t xml:space="preserve"> 4.1000</t>
  </si>
  <si>
    <t xml:space="preserve">      22200.00</t>
  </si>
  <si>
    <t xml:space="preserve">  8.070</t>
  </si>
  <si>
    <t>Briggs,Danielle L.</t>
  </si>
  <si>
    <t>128 Vincent Drive   Bristol, VT  05443</t>
  </si>
  <si>
    <t>08/01/21</t>
  </si>
  <si>
    <t>09/21/21</t>
  </si>
  <si>
    <t>09/01/21</t>
  </si>
  <si>
    <t xml:space="preserve"> 3.7500</t>
  </si>
  <si>
    <t xml:space="preserve">      35000.00</t>
  </si>
  <si>
    <t xml:space="preserve"> 12.720</t>
  </si>
  <si>
    <t>N/A due to PLP</t>
  </si>
  <si>
    <t>Doner,KaraGennarelli</t>
  </si>
  <si>
    <t>205 Lindale Circle   Middlebury, VT  05753</t>
  </si>
  <si>
    <t>12/22/21</t>
  </si>
  <si>
    <t xml:space="preserve"> 4.0000</t>
  </si>
  <si>
    <t xml:space="preserve">       7800.00</t>
  </si>
  <si>
    <t xml:space="preserve">  2.830</t>
  </si>
  <si>
    <t>Graham,David C.</t>
  </si>
  <si>
    <t>1172 Middle Road   North Clarendon, VT  05759</t>
  </si>
  <si>
    <t xml:space="preserve"> 4.4500</t>
  </si>
  <si>
    <t xml:space="preserve">      23000.00</t>
  </si>
  <si>
    <t>Brown,Gabriel F.</t>
  </si>
  <si>
    <t>212 Bull Frog Hollow Road   Wells, VT  05774</t>
  </si>
  <si>
    <t xml:space="preserve"> 3.9500</t>
  </si>
  <si>
    <t xml:space="preserve">      22000.00</t>
  </si>
  <si>
    <t xml:space="preserve">  8.000</t>
  </si>
  <si>
    <t>Investor Totals For 11 Loans:</t>
  </si>
  <si>
    <t>Cram,Derrick P.</t>
  </si>
  <si>
    <t>45 Savery Road   Brandon, VT  05733</t>
  </si>
  <si>
    <t xml:space="preserve">      19200.00</t>
  </si>
  <si>
    <t xml:space="preserve"> 17.510</t>
  </si>
  <si>
    <t>Richardson,Mona E.</t>
  </si>
  <si>
    <t>53 High Street   Middlebury, VT  05753</t>
  </si>
  <si>
    <t>11/22/21</t>
  </si>
  <si>
    <t xml:space="preserve">      34400.00</t>
  </si>
  <si>
    <t xml:space="preserve"> 31.380</t>
  </si>
  <si>
    <t>Mcguigan,Gabriel  B.</t>
  </si>
  <si>
    <t>445 Deer Run Road   Brandon, VT  05733</t>
  </si>
  <si>
    <t xml:space="preserve">      32040.00</t>
  </si>
  <si>
    <t xml:space="preserve"> 29.220</t>
  </si>
  <si>
    <t>Prior,Joal J.</t>
  </si>
  <si>
    <t>11-13 Garden Street   Proctor, VT  05765</t>
  </si>
  <si>
    <t xml:space="preserve"> 4.3000</t>
  </si>
  <si>
    <t xml:space="preserve"> 21.890</t>
  </si>
  <si>
    <t>Investor Totals For 4 Loans:</t>
  </si>
  <si>
    <t>Chandler,Megan Dupoise-</t>
  </si>
  <si>
    <t>754 Hooker Road   Leicester, VT  05733</t>
  </si>
  <si>
    <t xml:space="preserve">      36000.00</t>
  </si>
  <si>
    <t xml:space="preserve"> 27.110</t>
  </si>
  <si>
    <t>Jones,David A</t>
  </si>
  <si>
    <t>1875 Burr Pond Road   Sudbury, VT  05733</t>
  </si>
  <si>
    <t xml:space="preserve">      20196.00</t>
  </si>
  <si>
    <t xml:space="preserve"> 15.210</t>
  </si>
  <si>
    <t>Horton,Darlene F.</t>
  </si>
  <si>
    <t>1042 Town Line  Road   Rutland Town, VT  05701</t>
  </si>
  <si>
    <t xml:space="preserve"> 4.2500</t>
  </si>
  <si>
    <t xml:space="preserve">      37900.00</t>
  </si>
  <si>
    <t xml:space="preserve"> 28.540</t>
  </si>
  <si>
    <t>Roundy,Shawn A.</t>
  </si>
  <si>
    <t>95 Circular Drive   Wallingford, VT  05773</t>
  </si>
  <si>
    <t xml:space="preserve">      20100.00</t>
  </si>
  <si>
    <t xml:space="preserve"> 15.140</t>
  </si>
  <si>
    <t>Droge,Margaret</t>
  </si>
  <si>
    <t>19 Campbell Road   Center Rutland, VT  05736</t>
  </si>
  <si>
    <t xml:space="preserve"> 4.7500</t>
  </si>
  <si>
    <t xml:space="preserve">      18600.00</t>
  </si>
  <si>
    <t xml:space="preserve"> 14.010</t>
  </si>
  <si>
    <t>Investor Totals For 5 Loans:</t>
  </si>
  <si>
    <t>Coleman,Esther</t>
  </si>
  <si>
    <t>33 Allen Street #4   Rutland, VT  05701</t>
  </si>
  <si>
    <t>11/01/37</t>
  </si>
  <si>
    <t>12/31/08</t>
  </si>
  <si>
    <t xml:space="preserve">      12250.00</t>
  </si>
  <si>
    <t xml:space="preserve"> 44.950</t>
  </si>
  <si>
    <t>Heikkinen-todt,Terry</t>
  </si>
  <si>
    <t>2 North Street   Proctor, VT  05765</t>
  </si>
  <si>
    <t>10/01/37</t>
  </si>
  <si>
    <t xml:space="preserve"> 55.050</t>
  </si>
  <si>
    <t>Investor Totals For 2 Loans:</t>
  </si>
  <si>
    <t xml:space="preserve">       27250.00</t>
  </si>
  <si>
    <t>O'neil,Tania</t>
  </si>
  <si>
    <t>135 Texas Hill Circle   Huntington, VT  05462</t>
  </si>
  <si>
    <t xml:space="preserve">       7500.00</t>
  </si>
  <si>
    <t xml:space="preserve">  1.440</t>
  </si>
  <si>
    <t>Bowden,Margot C.</t>
  </si>
  <si>
    <t>1799 Case Street   Middlebury, VT  05753</t>
  </si>
  <si>
    <t>01/22/22</t>
  </si>
  <si>
    <t xml:space="preserve"> 1.9900</t>
  </si>
  <si>
    <t xml:space="preserve">      32750.00</t>
  </si>
  <si>
    <t xml:space="preserve">  6.290</t>
  </si>
  <si>
    <t>Chapin,Jonathan T.</t>
  </si>
  <si>
    <t>402 Hewitt Road   Bristol, VT  05443</t>
  </si>
  <si>
    <t>01/06/22</t>
  </si>
  <si>
    <t xml:space="preserve">      17000.00</t>
  </si>
  <si>
    <t xml:space="preserve">  3.270</t>
  </si>
  <si>
    <t>Fink,Jennifer L.</t>
  </si>
  <si>
    <t>19 Valley's Edge   Jericho, VT  05465</t>
  </si>
  <si>
    <t>12/30/21</t>
  </si>
  <si>
    <t>01/30/22</t>
  </si>
  <si>
    <t xml:space="preserve">  7.680</t>
  </si>
  <si>
    <t>Curtis,Richard W.</t>
  </si>
  <si>
    <t>700 Corn Hill Road   Pittsford, VT  05763</t>
  </si>
  <si>
    <t>12/14/21</t>
  </si>
  <si>
    <t xml:space="preserve"> 2.9900</t>
  </si>
  <si>
    <t xml:space="preserve">       4675.00</t>
  </si>
  <si>
    <t xml:space="preserve">  0.900</t>
  </si>
  <si>
    <t>Weatherby,Richard C.</t>
  </si>
  <si>
    <t>32 Grout  Road   Hartland, VT  05048</t>
  </si>
  <si>
    <t>12/28/21</t>
  </si>
  <si>
    <t xml:space="preserve">      25000.00</t>
  </si>
  <si>
    <t xml:space="preserve">  4.800</t>
  </si>
  <si>
    <t>Scherer,Kathryn M.</t>
  </si>
  <si>
    <t>683 Farnsworth Road   Colchester, VT  05446</t>
  </si>
  <si>
    <t>12/05/21</t>
  </si>
  <si>
    <t>01/05/22</t>
  </si>
  <si>
    <t xml:space="preserve">      20050.00</t>
  </si>
  <si>
    <t xml:space="preserve">  3.850</t>
  </si>
  <si>
    <t>Black,David A.</t>
  </si>
  <si>
    <t>2170 Route 125   Cornwall, VT  05753</t>
  </si>
  <si>
    <t>01/11/22</t>
  </si>
  <si>
    <t>02/11/22</t>
  </si>
  <si>
    <t>Ball,Barbara E.</t>
  </si>
  <si>
    <t>823A Missing Link Road   Rockingham, VT  05101</t>
  </si>
  <si>
    <t>01/17/22</t>
  </si>
  <si>
    <t xml:space="preserve">      14150.00</t>
  </si>
  <si>
    <t xml:space="preserve">  2.720</t>
  </si>
  <si>
    <t>Mcfeeters,Benjamin</t>
  </si>
  <si>
    <t>38 Victory Drive   South Burlington, VT  05403</t>
  </si>
  <si>
    <t xml:space="preserve">       8800.00</t>
  </si>
  <si>
    <t xml:space="preserve">  1.690</t>
  </si>
  <si>
    <t>Remington,Bridgette</t>
  </si>
  <si>
    <t>610 McKinley Avenue   Rutland, VT  05701</t>
  </si>
  <si>
    <t>12/21/21</t>
  </si>
  <si>
    <t xml:space="preserve">      16160.00</t>
  </si>
  <si>
    <t xml:space="preserve">  3.100</t>
  </si>
  <si>
    <t>Knight,James</t>
  </si>
  <si>
    <t>127 Olive Street   Springfield, VT  05156</t>
  </si>
  <si>
    <t>01/10/22</t>
  </si>
  <si>
    <t xml:space="preserve">      17725.00</t>
  </si>
  <si>
    <t xml:space="preserve">  3.400</t>
  </si>
  <si>
    <t>Johnson,Catherine</t>
  </si>
  <si>
    <t>998 Blissville Road   Castleton, VT  05735</t>
  </si>
  <si>
    <t xml:space="preserve">  3.840</t>
  </si>
  <si>
    <t>Torak,Elizabeth L.</t>
  </si>
  <si>
    <t>360 Beaver Brook Road   Pawlet, VT  05761</t>
  </si>
  <si>
    <t xml:space="preserve">       9650.00</t>
  </si>
  <si>
    <t xml:space="preserve">  1.850</t>
  </si>
  <si>
    <t>Wielis,ChristopherF.</t>
  </si>
  <si>
    <t>8 Kingsley Avenue   Rutland, VT  05701</t>
  </si>
  <si>
    <t xml:space="preserve">      22570.00</t>
  </si>
  <si>
    <t xml:space="preserve">  4.340</t>
  </si>
  <si>
    <t>Coker,TeresaS.</t>
  </si>
  <si>
    <t>234 York Street   Poultney, VT  05764</t>
  </si>
  <si>
    <t>12/15/21</t>
  </si>
  <si>
    <t xml:space="preserve">      22066.00</t>
  </si>
  <si>
    <t xml:space="preserve">  4.240</t>
  </si>
  <si>
    <t>Rice,Susan J.</t>
  </si>
  <si>
    <t>1120 Upper Plains Road   Salisbury, VT  05769</t>
  </si>
  <si>
    <t xml:space="preserve">       5300.00</t>
  </si>
  <si>
    <t xml:space="preserve">  1.020</t>
  </si>
  <si>
    <t>Macintyre,AdrienneI</t>
  </si>
  <si>
    <t>17 Washington Street   Middlebury, VT  05753</t>
  </si>
  <si>
    <t>01/15/22</t>
  </si>
  <si>
    <t xml:space="preserve">      34000.00</t>
  </si>
  <si>
    <t>Jones,DanaV.</t>
  </si>
  <si>
    <t>109 School Street   Wallingford, VT  05773</t>
  </si>
  <si>
    <t>01/13/22</t>
  </si>
  <si>
    <t xml:space="preserve">       7775.00</t>
  </si>
  <si>
    <t xml:space="preserve">  1.490</t>
  </si>
  <si>
    <t>Woodburn,James L.</t>
  </si>
  <si>
    <t>2541 Cold River Road   North Clarendon, VT  05759</t>
  </si>
  <si>
    <t xml:space="preserve">      28975.00</t>
  </si>
  <si>
    <t xml:space="preserve">  5.570</t>
  </si>
  <si>
    <t>Burke,Stephen</t>
  </si>
  <si>
    <t>2601 East Pittsford Road   Rutland Town, VT  05701</t>
  </si>
  <si>
    <t xml:space="preserve">       5575.00</t>
  </si>
  <si>
    <t xml:space="preserve">  1.070</t>
  </si>
  <si>
    <t>Carr,Kirtan</t>
  </si>
  <si>
    <t>198 Brookwood   Mendon, VT  05701</t>
  </si>
  <si>
    <t>01/23/22</t>
  </si>
  <si>
    <t xml:space="preserve">  2.880</t>
  </si>
  <si>
    <t>Whitehall,Katherine</t>
  </si>
  <si>
    <t>8 Robinson Avenue   Bennington, VT  05201</t>
  </si>
  <si>
    <t xml:space="preserve">      28300.00</t>
  </si>
  <si>
    <t xml:space="preserve">  5.440</t>
  </si>
  <si>
    <t>Axelrod,Lauryn</t>
  </si>
  <si>
    <t>1258 Betts Bridge Road   West Pawlet, VT  05775</t>
  </si>
  <si>
    <t xml:space="preserve">      13075.00</t>
  </si>
  <si>
    <t xml:space="preserve">  2.510</t>
  </si>
  <si>
    <t>Turner,Kirsten</t>
  </si>
  <si>
    <t>26 New Road   South Newfane, VT  05351</t>
  </si>
  <si>
    <t>01/03/22</t>
  </si>
  <si>
    <t xml:space="preserve">       9430.00</t>
  </si>
  <si>
    <t xml:space="preserve">  1.810</t>
  </si>
  <si>
    <t>Palmer,Rita</t>
  </si>
  <si>
    <t>2621 Cold River Road   Rutland, VT  05701</t>
  </si>
  <si>
    <t xml:space="preserve">      59365.00</t>
  </si>
  <si>
    <t xml:space="preserve"> 11.400</t>
  </si>
  <si>
    <t>Cline,Constance</t>
  </si>
  <si>
    <t>90 Highland Street   Brattleboro, VT  05301</t>
  </si>
  <si>
    <t xml:space="preserve">       4575.00</t>
  </si>
  <si>
    <t xml:space="preserve">  0.880</t>
  </si>
  <si>
    <t>Mayo,Sherry</t>
  </si>
  <si>
    <t>1515  Airport Road   Clarendon, VT  05759</t>
  </si>
  <si>
    <t xml:space="preserve">       6133.00</t>
  </si>
  <si>
    <t xml:space="preserve">  1.180</t>
  </si>
  <si>
    <t>Investor Totals For 28 Loans:</t>
  </si>
  <si>
    <t>BR-L657</t>
  </si>
  <si>
    <t>Apartments Ltd,Park Villa</t>
  </si>
  <si>
    <t>215 Mulcahy Drive   Brandon, VT  05733</t>
  </si>
  <si>
    <t>12/31/22</t>
  </si>
  <si>
    <t xml:space="preserve">     182772.00</t>
  </si>
  <si>
    <t xml:space="preserve"> 29.640</t>
  </si>
  <si>
    <t>BR-L658</t>
  </si>
  <si>
    <t>Mullaney Road   Brandon, VT  05733</t>
  </si>
  <si>
    <t>04/30/39</t>
  </si>
  <si>
    <t>11/07/05</t>
  </si>
  <si>
    <t>05/31/39</t>
  </si>
  <si>
    <t xml:space="preserve">     375000.00</t>
  </si>
  <si>
    <t xml:space="preserve"> 60.810</t>
  </si>
  <si>
    <t>BR11</t>
  </si>
  <si>
    <t>Smith,Robert W.</t>
  </si>
  <si>
    <t>70 Carver Street   Brandon, VT  05733</t>
  </si>
  <si>
    <t>07/01/40</t>
  </si>
  <si>
    <t>07/13/00</t>
  </si>
  <si>
    <t>08/01/40</t>
  </si>
  <si>
    <t xml:space="preserve">       7186.00</t>
  </si>
  <si>
    <t xml:space="preserve">  1.170</t>
  </si>
  <si>
    <t>BR16</t>
  </si>
  <si>
    <t>Quinn,Ruby</t>
  </si>
  <si>
    <t>Route 73   Forestdale, VT  05733</t>
  </si>
  <si>
    <t>11/01/21</t>
  </si>
  <si>
    <t xml:space="preserve">       5595.00</t>
  </si>
  <si>
    <t xml:space="preserve">  0.910</t>
  </si>
  <si>
    <t>BR21</t>
  </si>
  <si>
    <t>Young,Donna</t>
  </si>
  <si>
    <t>6 Prospect Drive   Brandon, VT  05733</t>
  </si>
  <si>
    <t>05/01/22</t>
  </si>
  <si>
    <t>06/01/22</t>
  </si>
  <si>
    <t xml:space="preserve">       7576.00</t>
  </si>
  <si>
    <t xml:space="preserve">  1.230</t>
  </si>
  <si>
    <t>BR6</t>
  </si>
  <si>
    <t>Gould,William</t>
  </si>
  <si>
    <t>RD 3 Box 3575   Rutland, VT  05733</t>
  </si>
  <si>
    <t>02/01/39</t>
  </si>
  <si>
    <t>03/01/39</t>
  </si>
  <si>
    <t xml:space="preserve">      13538.45</t>
  </si>
  <si>
    <t xml:space="preserve">  2.200</t>
  </si>
  <si>
    <t>BRL-616</t>
  </si>
  <si>
    <t>Olsen,Joanne</t>
  </si>
  <si>
    <t>438 Cobb Hill Road   Brandon, VT  05733</t>
  </si>
  <si>
    <t>03/01/22</t>
  </si>
  <si>
    <t>04/01/22</t>
  </si>
  <si>
    <t xml:space="preserve">  4.050</t>
  </si>
  <si>
    <t>Investor Totals For 7 Loans:</t>
  </si>
  <si>
    <t>Dickerman,Sheila G.</t>
  </si>
  <si>
    <t>3 Franklin Street   Brandon, VT  05733</t>
  </si>
  <si>
    <t xml:space="preserve"> 2.0000</t>
  </si>
  <si>
    <t xml:space="preserve">      32177.00</t>
  </si>
  <si>
    <t xml:space="preserve"> 27.510</t>
  </si>
  <si>
    <t xml:space="preserve"> 24.8962656</t>
  </si>
  <si>
    <t xml:space="preserve"> 12.820</t>
  </si>
  <si>
    <t>Greineder,Paul</t>
  </si>
  <si>
    <t>2197 Hortinville Road   Mount Holly, VT  05758</t>
  </si>
  <si>
    <t>06/22/12</t>
  </si>
  <si>
    <t>02/07/22</t>
  </si>
  <si>
    <t xml:space="preserve">      10800.00</t>
  </si>
  <si>
    <t xml:space="preserve">  9.230</t>
  </si>
  <si>
    <t>Drigert,Ruth</t>
  </si>
  <si>
    <t>60 Pond Road   Mendon, VT  05701</t>
  </si>
  <si>
    <t>07/01/23</t>
  </si>
  <si>
    <t>08/10/12</t>
  </si>
  <si>
    <t>07/01/32</t>
  </si>
  <si>
    <t xml:space="preserve">      13250.00</t>
  </si>
  <si>
    <t xml:space="preserve"> 11.330</t>
  </si>
  <si>
    <t>Guevin- Sanders,Phoebe S.</t>
  </si>
  <si>
    <t>26 Champlain Street   Brandon, VT  05733</t>
  </si>
  <si>
    <t>05/30/17</t>
  </si>
  <si>
    <t>08/01/32</t>
  </si>
  <si>
    <t xml:space="preserve">      10500.00</t>
  </si>
  <si>
    <t xml:space="preserve">  8.980</t>
  </si>
  <si>
    <t>Schoenwetter,Barry A.</t>
  </si>
  <si>
    <t>561 North Pawlet Road   Wells, VT  05774</t>
  </si>
  <si>
    <t>05/04/32</t>
  </si>
  <si>
    <t>06/04/32</t>
  </si>
  <si>
    <t xml:space="preserve">       6361.00</t>
  </si>
  <si>
    <t>Chandler,Amy B.</t>
  </si>
  <si>
    <t>191 River Street   Poultney, VT  05764</t>
  </si>
  <si>
    <t xml:space="preserve">       7333.00</t>
  </si>
  <si>
    <t xml:space="preserve"> 47.3096774</t>
  </si>
  <si>
    <t xml:space="preserve">  6.270</t>
  </si>
  <si>
    <t>Cameron,Charlene W.</t>
  </si>
  <si>
    <t>52 Jackson Avenue   Rutland, VT  05701</t>
  </si>
  <si>
    <t>07/02/12</t>
  </si>
  <si>
    <t>09/01/32</t>
  </si>
  <si>
    <t xml:space="preserve">  8.550</t>
  </si>
  <si>
    <t>Capman,Barbara</t>
  </si>
  <si>
    <t>148 E. Mountain View Drive   Rutland, VT  05701</t>
  </si>
  <si>
    <t>06/27/12</t>
  </si>
  <si>
    <t xml:space="preserve">      11552.00</t>
  </si>
  <si>
    <t xml:space="preserve">  9.880</t>
  </si>
  <si>
    <t>Investor Totals For 9 Loans:</t>
  </si>
  <si>
    <t>Brown,Janet A.</t>
  </si>
  <si>
    <t>44 Peggy's Way   Manchester Center, VT  05255</t>
  </si>
  <si>
    <t xml:space="preserve">     145000.00</t>
  </si>
  <si>
    <t>100.000</t>
  </si>
  <si>
    <t xml:space="preserve">     144360.95</t>
  </si>
  <si>
    <t>Investor Totals For 1 Loans:</t>
  </si>
  <si>
    <t>Laduke,Kim</t>
  </si>
  <si>
    <t>3242 Young Road   Orwell, VT  05760</t>
  </si>
  <si>
    <t>Rehab</t>
  </si>
  <si>
    <t xml:space="preserve">      12825.00</t>
  </si>
  <si>
    <t xml:space="preserve">  2.650</t>
  </si>
  <si>
    <t>Fairbanks,Jason</t>
  </si>
  <si>
    <t>16 Cobble Hill Lane   Chittenden, VT  05737</t>
  </si>
  <si>
    <t xml:space="preserve"> 6.7500</t>
  </si>
  <si>
    <t xml:space="preserve">      17300.00</t>
  </si>
  <si>
    <t xml:space="preserve">  3.580</t>
  </si>
  <si>
    <t>Whitman,Joyce A.</t>
  </si>
  <si>
    <t>50 Chittenden Road   Chittenden, VT  05737</t>
  </si>
  <si>
    <t xml:space="preserve"> 7.2500</t>
  </si>
  <si>
    <t xml:space="preserve">  2.690</t>
  </si>
  <si>
    <t>Moon,ArthurF.</t>
  </si>
  <si>
    <t>227 Green Mt. Park Lot #34   Pownal, VT  05261</t>
  </si>
  <si>
    <t xml:space="preserve"> 5.7000</t>
  </si>
  <si>
    <t xml:space="preserve">       4429.00</t>
  </si>
  <si>
    <t xml:space="preserve">  0.920</t>
  </si>
  <si>
    <t>Kapusta,Sarah</t>
  </si>
  <si>
    <t>12 North Street   Proctor, VT  05765</t>
  </si>
  <si>
    <t xml:space="preserve"> 6.5000</t>
  </si>
  <si>
    <t xml:space="preserve">      32000.00</t>
  </si>
  <si>
    <t xml:space="preserve">  6.610</t>
  </si>
  <si>
    <t>Vladyka,TamieL.</t>
  </si>
  <si>
    <t>148 Channel Drive   Wells, VT  05774</t>
  </si>
  <si>
    <t xml:space="preserve"> 5.8750</t>
  </si>
  <si>
    <t xml:space="preserve">      26125.00</t>
  </si>
  <si>
    <t xml:space="preserve">  5.400</t>
  </si>
  <si>
    <t>Davis,Maria E.</t>
  </si>
  <si>
    <t>48 Baxter Street   Rutland, VT  05701</t>
  </si>
  <si>
    <t xml:space="preserve">      12900.00</t>
  </si>
  <si>
    <t xml:space="preserve">  2.670</t>
  </si>
  <si>
    <t>Gehring,Jamie</t>
  </si>
  <si>
    <t>154 Main Street   Springfield, VT  05156</t>
  </si>
  <si>
    <t xml:space="preserve">      20400.00</t>
  </si>
  <si>
    <t xml:space="preserve">  4.220</t>
  </si>
  <si>
    <t>Tifft,MichaelW.</t>
  </si>
  <si>
    <t>192 Sycamore Lane   Shaftsbury, VT  05262</t>
  </si>
  <si>
    <t>07/01/21</t>
  </si>
  <si>
    <t>10/25/21</t>
  </si>
  <si>
    <t xml:space="preserve">  5.370</t>
  </si>
  <si>
    <t>Hadley,GaryR</t>
  </si>
  <si>
    <t>44 Water Street   Rutland, VT  05701</t>
  </si>
  <si>
    <t>Mack,Jessica R.</t>
  </si>
  <si>
    <t>638 Clark Street   Brattleboro, VT  05301</t>
  </si>
  <si>
    <t xml:space="preserve">      24600.00</t>
  </si>
  <si>
    <t xml:space="preserve">  5.080</t>
  </si>
  <si>
    <t>Lucian,Patricia A.</t>
  </si>
  <si>
    <t>116 Plain Street   Rutland, VT  05701</t>
  </si>
  <si>
    <t xml:space="preserve"> 6.3750</t>
  </si>
  <si>
    <t>Scribner,Lori J.</t>
  </si>
  <si>
    <t>63 Whipple Hollow Road   West Rutland, VT  05777</t>
  </si>
  <si>
    <t xml:space="preserve"> 6.2500</t>
  </si>
  <si>
    <t xml:space="preserve">      12600.00</t>
  </si>
  <si>
    <t xml:space="preserve">  2.600</t>
  </si>
  <si>
    <t>Richardson,AndrewS.</t>
  </si>
  <si>
    <t>1869 Higley Hill Road   Marlboro, VT  05363</t>
  </si>
  <si>
    <t xml:space="preserve"> 5.6250</t>
  </si>
  <si>
    <t>Marcoux,Stephen A.</t>
  </si>
  <si>
    <t>1588 Pleasant Street   West Rutland, VT  05777</t>
  </si>
  <si>
    <t xml:space="preserve"> 6.1250</t>
  </si>
  <si>
    <t xml:space="preserve">      18000.00</t>
  </si>
  <si>
    <t xml:space="preserve">  3.720</t>
  </si>
  <si>
    <t>Ingram,TonyL.</t>
  </si>
  <si>
    <t>196 Commonwealth Avenue   Springfield,, VT  05156</t>
  </si>
  <si>
    <t>12/09/21</t>
  </si>
  <si>
    <t xml:space="preserve"> 5.5000</t>
  </si>
  <si>
    <t xml:space="preserve">      29000.00</t>
  </si>
  <si>
    <t xml:space="preserve">  5.990</t>
  </si>
  <si>
    <t>Schroder,AmeliaRose</t>
  </si>
  <si>
    <t>25 Powerhouse Road   Chittenden, VT  05737</t>
  </si>
  <si>
    <t>Haley,Joleen</t>
  </si>
  <si>
    <t>11 Sharon Drive   Fair Haven, VT  05743</t>
  </si>
  <si>
    <t xml:space="preserve">  2.890</t>
  </si>
  <si>
    <t>Miglorie,Krista</t>
  </si>
  <si>
    <t>15 Victor Place   Rutland, VT  05701</t>
  </si>
  <si>
    <t xml:space="preserve"> 5.7500</t>
  </si>
  <si>
    <t xml:space="preserve">      31420.00</t>
  </si>
  <si>
    <t xml:space="preserve">  6.490</t>
  </si>
  <si>
    <t>Smith,Sandra J.</t>
  </si>
  <si>
    <t>82 Rocky Lane   Newbury, VT  05051</t>
  </si>
  <si>
    <t xml:space="preserve">       6250.00</t>
  </si>
  <si>
    <t xml:space="preserve">  1.290</t>
  </si>
  <si>
    <t>Craig,Katelyn M.</t>
  </si>
  <si>
    <t>141 LongMoore Drive   East Ryegate, VT  05042</t>
  </si>
  <si>
    <t xml:space="preserve">       9000.00</t>
  </si>
  <si>
    <t xml:space="preserve">  1.860</t>
  </si>
  <si>
    <t>Knapp,Steven J.</t>
  </si>
  <si>
    <t>426 Sandgate Road   Rupert, VT  05768</t>
  </si>
  <si>
    <t xml:space="preserve">      27000.00</t>
  </si>
  <si>
    <t xml:space="preserve">  5.580</t>
  </si>
  <si>
    <t>Dorman,Jessica M.</t>
  </si>
  <si>
    <t>322-324 Gage Street   Bennington, VT  05201</t>
  </si>
  <si>
    <t xml:space="preserve">      30000.00</t>
  </si>
  <si>
    <t xml:space="preserve">  6.200</t>
  </si>
  <si>
    <t>Ameden, Jr.,James A.</t>
  </si>
  <si>
    <t>372 Tallwood Circle   Londonderry, VT  05148</t>
  </si>
  <si>
    <t xml:space="preserve"> 5.2500</t>
  </si>
  <si>
    <t xml:space="preserve">      11999.00</t>
  </si>
  <si>
    <t xml:space="preserve">  2.480</t>
  </si>
  <si>
    <t>Brayton,Kevin K.</t>
  </si>
  <si>
    <t>106 Newton Lane   Thetford, VT  05054</t>
  </si>
  <si>
    <t xml:space="preserve">  3.510</t>
  </si>
  <si>
    <t>Investor Totals For 25 Loans:</t>
  </si>
  <si>
    <t>Hooker,MarcieL.</t>
  </si>
  <si>
    <t>106 Fernville Road   Leicester, VT  05733</t>
  </si>
  <si>
    <t xml:space="preserve"> 1.0000</t>
  </si>
  <si>
    <t xml:space="preserve">      16790.00</t>
  </si>
  <si>
    <t xml:space="preserve">  2.540</t>
  </si>
  <si>
    <t>Lafountaine,Waneta</t>
  </si>
  <si>
    <t>21 Ronaldo Court   Rutland, VT  05701</t>
  </si>
  <si>
    <t xml:space="preserve">      44206.00</t>
  </si>
  <si>
    <t xml:space="preserve">  6.700</t>
  </si>
  <si>
    <t>Andrews,MargaretR</t>
  </si>
  <si>
    <t>82 Jackson Avenue   Rutland, VT  05701</t>
  </si>
  <si>
    <t xml:space="preserve">       2604.00</t>
  </si>
  <si>
    <t xml:space="preserve"> 10.4160000</t>
  </si>
  <si>
    <t xml:space="preserve">  0.390</t>
  </si>
  <si>
    <t>Mcintosh,Susan</t>
  </si>
  <si>
    <t>602 Jefferson Heights   Bennington, VT  05201</t>
  </si>
  <si>
    <t xml:space="preserve">      20300.00</t>
  </si>
  <si>
    <t xml:space="preserve">  3.080</t>
  </si>
  <si>
    <t>Anderson,LoraineP</t>
  </si>
  <si>
    <t>175 Maplewood Drive   West Rutland, VT  05777</t>
  </si>
  <si>
    <t xml:space="preserve">      17500.00</t>
  </si>
  <si>
    <t>Jackson, Sr.,RobertW</t>
  </si>
  <si>
    <t>1040 Castleton Road   West Rutland, VT  05777</t>
  </si>
  <si>
    <t xml:space="preserve">      28980.00</t>
  </si>
  <si>
    <t xml:space="preserve">  4.390</t>
  </si>
  <si>
    <t>Rollins,Joan</t>
  </si>
  <si>
    <t>33 Hazel Street   Rutland, VT  05701</t>
  </si>
  <si>
    <t xml:space="preserve">      24860.77</t>
  </si>
  <si>
    <t xml:space="preserve"> 83.3834312</t>
  </si>
  <si>
    <t xml:space="preserve">  3.770</t>
  </si>
  <si>
    <t>Smidutz,DerrickJ.</t>
  </si>
  <si>
    <t>465 Missing Link Road   Springfield, VT  05156</t>
  </si>
  <si>
    <t xml:space="preserve">      17980.00</t>
  </si>
  <si>
    <t>Johnson,CaseyM</t>
  </si>
  <si>
    <t>52 Stone Shed Road   South Rygate, VT  05069</t>
  </si>
  <si>
    <t xml:space="preserve"> 6.6250</t>
  </si>
  <si>
    <t xml:space="preserve">      16875.00</t>
  </si>
  <si>
    <t xml:space="preserve">  2.560</t>
  </si>
  <si>
    <t>Babcock,SeanM.</t>
  </si>
  <si>
    <t>99 Maple Street   Rutland, VT  05701</t>
  </si>
  <si>
    <t xml:space="preserve">      14700.00</t>
  </si>
  <si>
    <t xml:space="preserve">  2.230</t>
  </si>
  <si>
    <t>Navarrete-hernandez,Eric</t>
  </si>
  <si>
    <t>6256 VT Route 30   Pawlet, VT  05761</t>
  </si>
  <si>
    <t xml:space="preserve"> 8.3750</t>
  </si>
  <si>
    <t xml:space="preserve">      14300.00</t>
  </si>
  <si>
    <t xml:space="preserve">  2.170</t>
  </si>
  <si>
    <t>Spear,LisaD.</t>
  </si>
  <si>
    <t>1100 Shaftsbury Hollow Road   Shaftsbury, VT  05262</t>
  </si>
  <si>
    <t>04/01/21</t>
  </si>
  <si>
    <t>05/01/21</t>
  </si>
  <si>
    <t xml:space="preserve"> 7.1250</t>
  </si>
  <si>
    <t>Ryan,HeatherS.</t>
  </si>
  <si>
    <t>1063 Wilmington Cross Road   Whiitingham, VT  05361</t>
  </si>
  <si>
    <t xml:space="preserve">  4.090</t>
  </si>
  <si>
    <t>Nugent,Kristen</t>
  </si>
  <si>
    <t>100 Stratton Road   Rutland, VT  05701</t>
  </si>
  <si>
    <t>11/24/21</t>
  </si>
  <si>
    <t xml:space="preserve">      39000.00</t>
  </si>
  <si>
    <t xml:space="preserve">  5.910</t>
  </si>
  <si>
    <t>Smolca,Devon A.</t>
  </si>
  <si>
    <t>978 Cabot Road   Marshfield, VT  05658</t>
  </si>
  <si>
    <t xml:space="preserve">      29500.00</t>
  </si>
  <si>
    <t xml:space="preserve">  4.470</t>
  </si>
  <si>
    <t>Merrrill,Christopher</t>
  </si>
  <si>
    <t>1766 Robert Young Road   Starksboro, VT  05487</t>
  </si>
  <si>
    <t xml:space="preserve"> 7.7500</t>
  </si>
  <si>
    <t xml:space="preserve">      24500.00</t>
  </si>
  <si>
    <t xml:space="preserve">  3.710</t>
  </si>
  <si>
    <t>Lyons,Susan</t>
  </si>
  <si>
    <t>53 Edgerton Streeet   Rutland, VT  05701</t>
  </si>
  <si>
    <t xml:space="preserve">      19800.00</t>
  </si>
  <si>
    <t xml:space="preserve">  3.000</t>
  </si>
  <si>
    <t>Mckearney,Matthew A.</t>
  </si>
  <si>
    <t>1471 Route 100 South   Ludlow, VT  05149</t>
  </si>
  <si>
    <t xml:space="preserve"> 7.5000</t>
  </si>
  <si>
    <t xml:space="preserve">      23800.00</t>
  </si>
  <si>
    <t xml:space="preserve">  3.610</t>
  </si>
  <si>
    <t>Willis,Barbara</t>
  </si>
  <si>
    <t>104 Furnance Road   Pittsford, VT  05763</t>
  </si>
  <si>
    <t>12/19/21</t>
  </si>
  <si>
    <t>01/19/22</t>
  </si>
  <si>
    <t xml:space="preserve">       3096.00</t>
  </si>
  <si>
    <t xml:space="preserve">  0.470</t>
  </si>
  <si>
    <t>Hall,TerryB.</t>
  </si>
  <si>
    <t>152 Ruby Road   Poultney, VT  05764</t>
  </si>
  <si>
    <t xml:space="preserve"> 6.8750</t>
  </si>
  <si>
    <t xml:space="preserve">      28000.00</t>
  </si>
  <si>
    <t>Bergantino,Hugo</t>
  </si>
  <si>
    <t>8 River Street   Fair Haven, VT  05743</t>
  </si>
  <si>
    <t xml:space="preserve"> 6.0000</t>
  </si>
  <si>
    <t xml:space="preserve">      26500.00</t>
  </si>
  <si>
    <t xml:space="preserve">  4.010</t>
  </si>
  <si>
    <t>Smith,Sara L</t>
  </si>
  <si>
    <t>2764 Lime Klin Road   New Haven, VT  05472</t>
  </si>
  <si>
    <t xml:space="preserve">      28212.00</t>
  </si>
  <si>
    <t xml:space="preserve">  4.270</t>
  </si>
  <si>
    <t>Allen,Henry F.</t>
  </si>
  <si>
    <t>17 East Street   Rutland, VT  05701</t>
  </si>
  <si>
    <t xml:space="preserve">      68000.00</t>
  </si>
  <si>
    <t xml:space="preserve"> 10.300</t>
  </si>
  <si>
    <t>Boise,Holli</t>
  </si>
  <si>
    <t>179 Cottage Lane   Middlebury, VT  05753</t>
  </si>
  <si>
    <t>06/01/38</t>
  </si>
  <si>
    <t>04/07/08</t>
  </si>
  <si>
    <t>07/01/38</t>
  </si>
  <si>
    <t xml:space="preserve">      60000.00</t>
  </si>
  <si>
    <t xml:space="preserve">  9.090</t>
  </si>
  <si>
    <t>Chandler,Katherine M.</t>
  </si>
  <si>
    <t>180 Furnace Road   Forest Dale, VT  05745-4414</t>
  </si>
  <si>
    <t xml:space="preserve">      41623.09</t>
  </si>
  <si>
    <t xml:space="preserve"> 90.8801092</t>
  </si>
  <si>
    <t xml:space="preserve">  6.310</t>
  </si>
  <si>
    <t>Llc,Marble Street</t>
  </si>
  <si>
    <t>290 Marble Street   West Rutland, VT  05777</t>
  </si>
  <si>
    <t xml:space="preserve"> 5.0000</t>
  </si>
  <si>
    <t xml:space="preserve">     125000.00</t>
  </si>
  <si>
    <t xml:space="preserve"> 10.430</t>
  </si>
  <si>
    <t>INT</t>
  </si>
  <si>
    <t>Weber,Nancy E.</t>
  </si>
  <si>
    <t>930 East Street   Bridport, VT  05734</t>
  </si>
  <si>
    <t>Rose,Jacquelyn</t>
  </si>
  <si>
    <t>1248 Monument Hill Road   Hubbardton, VT  05735</t>
  </si>
  <si>
    <t>05/01/28</t>
  </si>
  <si>
    <t>11/07/17</t>
  </si>
  <si>
    <t>06/01/28</t>
  </si>
  <si>
    <t xml:space="preserve">      22431.00</t>
  </si>
  <si>
    <t xml:space="preserve">  1.870</t>
  </si>
  <si>
    <t xml:space="preserve">      46800.00</t>
  </si>
  <si>
    <t>Alger,Barry</t>
  </si>
  <si>
    <t>10 North Campbell Road   Center Rutland, VT  05736</t>
  </si>
  <si>
    <t xml:space="preserve">       9500.00</t>
  </si>
  <si>
    <t xml:space="preserve">  0.790</t>
  </si>
  <si>
    <t>Kearney, Jr.,William</t>
  </si>
  <si>
    <t>73 Franklin Street   West Rutland, VT  05777</t>
  </si>
  <si>
    <t xml:space="preserve">      63000.00</t>
  </si>
  <si>
    <t xml:space="preserve">  5.260</t>
  </si>
  <si>
    <t>Jones,Gary I</t>
  </si>
  <si>
    <t>1087 Morse Hollow Road   Poultney, VT  05764</t>
  </si>
  <si>
    <t xml:space="preserve">      24995.00</t>
  </si>
  <si>
    <t xml:space="preserve">  2.090</t>
  </si>
  <si>
    <t>Trombley,Lois</t>
  </si>
  <si>
    <t>34 Stoneridge Drive   Rutland, VT  05701</t>
  </si>
  <si>
    <t>04/01/40</t>
  </si>
  <si>
    <t>12/05/11</t>
  </si>
  <si>
    <t>05/01/40</t>
  </si>
  <si>
    <t xml:space="preserve">      18670.00</t>
  </si>
  <si>
    <t xml:space="preserve">  1.560</t>
  </si>
  <si>
    <t>Mestyan,Kristin K.</t>
  </si>
  <si>
    <t>2 South Park  Place   Fair Haven, VT  05743</t>
  </si>
  <si>
    <t>10/01/21</t>
  </si>
  <si>
    <t xml:space="preserve"> 4.5000</t>
  </si>
  <si>
    <t xml:space="preserve">     152000.00</t>
  </si>
  <si>
    <t xml:space="preserve"> 12.680</t>
  </si>
  <si>
    <t>Smith,Greg A.</t>
  </si>
  <si>
    <t>1265 Main Street   West Rutland, VT  05777</t>
  </si>
  <si>
    <t xml:space="preserve">      78000.00</t>
  </si>
  <si>
    <t xml:space="preserve">  6.510</t>
  </si>
  <si>
    <t>Cross,Ina</t>
  </si>
  <si>
    <t>120 George Street   North Bennington, VT  05257</t>
  </si>
  <si>
    <t xml:space="preserve">      19300.00</t>
  </si>
  <si>
    <t xml:space="preserve">  1.610</t>
  </si>
  <si>
    <t>Patrick,Gordon</t>
  </si>
  <si>
    <t>154 Hebron Road   Rupert, VT  05768</t>
  </si>
  <si>
    <t>11/05/21</t>
  </si>
  <si>
    <t xml:space="preserve">     164500.00</t>
  </si>
  <si>
    <t xml:space="preserve"> 13.730</t>
  </si>
  <si>
    <t>Babcock,Joseph E.</t>
  </si>
  <si>
    <t>167 Grove Street   Poultney, VT  05764</t>
  </si>
  <si>
    <t>Anderson,Joyce P.</t>
  </si>
  <si>
    <t>33 North Street   Middletown Springs, VT  05757</t>
  </si>
  <si>
    <t xml:space="preserve">     127000.00</t>
  </si>
  <si>
    <t xml:space="preserve"> 10.600</t>
  </si>
  <si>
    <t>Popailo,Peggy Lee</t>
  </si>
  <si>
    <t>164 This A Way Street   Fair Haven, VT  05743</t>
  </si>
  <si>
    <t xml:space="preserve">      55000.00</t>
  </si>
  <si>
    <t xml:space="preserve">  4.590</t>
  </si>
  <si>
    <t>Ray, Iii,John K.</t>
  </si>
  <si>
    <t>235 East Proctor Road   Center Rutland, VT  05736</t>
  </si>
  <si>
    <t>1st MORTG</t>
  </si>
  <si>
    <t xml:space="preserve">     111000.00</t>
  </si>
  <si>
    <t xml:space="preserve">  9.260</t>
  </si>
  <si>
    <t>Webster,Mary J.</t>
  </si>
  <si>
    <t>732 Mountain View Road   Danby, VT  05739</t>
  </si>
  <si>
    <t xml:space="preserve">      26800.00</t>
  </si>
  <si>
    <t xml:space="preserve">  2.240</t>
  </si>
  <si>
    <t>Renfrew,Jeffrey</t>
  </si>
  <si>
    <t>748 North Street   Brandon, VT  05733</t>
  </si>
  <si>
    <t xml:space="preserve">      28687.00</t>
  </si>
  <si>
    <t xml:space="preserve"> 53.4337922</t>
  </si>
  <si>
    <t xml:space="preserve">  2.390</t>
  </si>
  <si>
    <t>Brown,Donna J.</t>
  </si>
  <si>
    <t>826 Morse Hollow Road   Poultney, VT  05764-9294</t>
  </si>
  <si>
    <t>Brambley,William C.</t>
  </si>
  <si>
    <t>38 Meadow Lane   Shaftsbury, VT  05262</t>
  </si>
  <si>
    <t xml:space="preserve">  2.500</t>
  </si>
  <si>
    <t>Investor Totals For 20 Loans:</t>
  </si>
  <si>
    <t>Rumrill,Robert L.</t>
  </si>
  <si>
    <t>93 Curtis Avenue   Rutland, VT  05701</t>
  </si>
  <si>
    <t xml:space="preserve"> 40.280</t>
  </si>
  <si>
    <t>Griffis,Jeffrey R.</t>
  </si>
  <si>
    <t>140 Fillmore Street   Bennington, VT  05201</t>
  </si>
  <si>
    <t xml:space="preserve">      22516.00</t>
  </si>
  <si>
    <t xml:space="preserve"> 32.390</t>
  </si>
  <si>
    <t>Hathaway,Michelle J.</t>
  </si>
  <si>
    <t>46 Birchlawn Drive   Castleton, VT  05735</t>
  </si>
  <si>
    <t xml:space="preserve">      19000.00</t>
  </si>
  <si>
    <t xml:space="preserve"> 27.330</t>
  </si>
  <si>
    <t>Investor Totals For 3 Loans:</t>
  </si>
  <si>
    <t>Langlois,Kathleen</t>
  </si>
  <si>
    <t>41 Gorham Bridge Road   Proctor, VT  05765</t>
  </si>
  <si>
    <t>SRB</t>
  </si>
  <si>
    <t xml:space="preserve">     105000.00</t>
  </si>
  <si>
    <t xml:space="preserve"> 40.700</t>
  </si>
  <si>
    <t>Greeno,Bernard T.</t>
  </si>
  <si>
    <t>288 Furnace Road   Pittsford, VT  05763</t>
  </si>
  <si>
    <t xml:space="preserve"> 7.0000</t>
  </si>
  <si>
    <t xml:space="preserve">      59000.00</t>
  </si>
  <si>
    <t xml:space="preserve"> 22.870</t>
  </si>
  <si>
    <t>FH-L387</t>
  </si>
  <si>
    <t>White,Bernadette C.</t>
  </si>
  <si>
    <t xml:space="preserve">      54000.00</t>
  </si>
  <si>
    <t xml:space="preserve"> 20.930</t>
  </si>
  <si>
    <t>RC-L344</t>
  </si>
  <si>
    <t>Navin,Robert C.</t>
  </si>
  <si>
    <t>86 Library Avenue   Rutland, VT  05701</t>
  </si>
  <si>
    <t xml:space="preserve"> 15.500</t>
  </si>
  <si>
    <t>Adams,John T.</t>
  </si>
  <si>
    <t>36 Prospect Street   Fair Haven, VT  05743</t>
  </si>
  <si>
    <t xml:space="preserve"> 50.000</t>
  </si>
  <si>
    <t>163 North Main Street   Fair Haven, VT  05743</t>
  </si>
  <si>
    <t>Sloan,Dana</t>
  </si>
  <si>
    <t>61 Crampton Avenue   Rutland, VT  05701</t>
  </si>
  <si>
    <t xml:space="preserve"> 5.3750</t>
  </si>
  <si>
    <t xml:space="preserve">      27600.00</t>
  </si>
  <si>
    <t xml:space="preserve">  8.370</t>
  </si>
  <si>
    <t>Davis,Dale B.</t>
  </si>
  <si>
    <t>1920 VT Route 30   Townshend, VT  05353</t>
  </si>
  <si>
    <t xml:space="preserve"> 4.8750</t>
  </si>
  <si>
    <t xml:space="preserve">      21000.00</t>
  </si>
  <si>
    <t xml:space="preserve">  6.370</t>
  </si>
  <si>
    <t>Bortell,Carmen L.</t>
  </si>
  <si>
    <t>219-221 Washington Avenue   Bennington, VT  05201</t>
  </si>
  <si>
    <t xml:space="preserve">      37100.00</t>
  </si>
  <si>
    <t xml:space="preserve"> 11.250</t>
  </si>
  <si>
    <t>Lemery,Sarah G</t>
  </si>
  <si>
    <t>1413 Route 30 North   Castleton, VT  05735</t>
  </si>
  <si>
    <t xml:space="preserve"> 5.1250</t>
  </si>
  <si>
    <t xml:space="preserve">      25756.00</t>
  </si>
  <si>
    <t xml:space="preserve">  7.810</t>
  </si>
  <si>
    <t>Hunt,BrittanyN.</t>
  </si>
  <si>
    <t>913 County Street   Bennington, VT  05201</t>
  </si>
  <si>
    <t xml:space="preserve">      23980.00</t>
  </si>
  <si>
    <t>Church,Lionel  P.</t>
  </si>
  <si>
    <t>125 Grove Street   Rutland, VT  05701</t>
  </si>
  <si>
    <t xml:space="preserve">      39400.00</t>
  </si>
  <si>
    <t xml:space="preserve"> 11.950</t>
  </si>
  <si>
    <t>Fisher,Jeremy W.</t>
  </si>
  <si>
    <t>150 Benjamin Road   Sunderland, VT  05250</t>
  </si>
  <si>
    <t xml:space="preserve">      33000.00</t>
  </si>
  <si>
    <t xml:space="preserve"> 10.010</t>
  </si>
  <si>
    <t>Lacoste,Jennah</t>
  </si>
  <si>
    <t>1041 North Branch Street   Bennington, VT  05201</t>
  </si>
  <si>
    <t xml:space="preserve">      24400.00</t>
  </si>
  <si>
    <t xml:space="preserve">  7.400</t>
  </si>
  <si>
    <t>Hahn,Amy J</t>
  </si>
  <si>
    <t>402 Elm Street   North Bennington, VT  05257</t>
  </si>
  <si>
    <t xml:space="preserve">  9.700</t>
  </si>
  <si>
    <t>Alvarado,LizbethM.</t>
  </si>
  <si>
    <t>2439 Town Farm Road   Brandon, VT  05733</t>
  </si>
  <si>
    <t xml:space="preserve">      33600.00</t>
  </si>
  <si>
    <t xml:space="preserve"> 10.190</t>
  </si>
  <si>
    <t>Howard,Perry W.</t>
  </si>
  <si>
    <t>130 Church Street   Rutland, VT  05701</t>
  </si>
  <si>
    <t>Velasquez,Nicole</t>
  </si>
  <si>
    <t>4650 Vemont Route 14   Sharon, VT  05065</t>
  </si>
  <si>
    <t>12/11/21</t>
  </si>
  <si>
    <t xml:space="preserve"> 12.140</t>
  </si>
  <si>
    <t>Comstock,Russell W.</t>
  </si>
  <si>
    <t>334 Geary Road South   Lincoln, VT  05443</t>
  </si>
  <si>
    <t>Hund-patriquin,Timberly</t>
  </si>
  <si>
    <t>34 New England Drive   Brattleboro, VT  05301</t>
  </si>
  <si>
    <t>12/26/21</t>
  </si>
  <si>
    <t>01/26/22</t>
  </si>
  <si>
    <t xml:space="preserve">      36645.00</t>
  </si>
  <si>
    <t xml:space="preserve"> 29.660</t>
  </si>
  <si>
    <t>Worden,Deborah A.</t>
  </si>
  <si>
    <t>85 Davis Street   Rutland, VT  05701</t>
  </si>
  <si>
    <t xml:space="preserve">      16900.00</t>
  </si>
  <si>
    <t xml:space="preserve"> 13.680</t>
  </si>
  <si>
    <t>Oakley, Jr.,Thomas E.</t>
  </si>
  <si>
    <t>75 Locust Heights   East Dover, VT  05341</t>
  </si>
  <si>
    <t xml:space="preserve"> 32.380</t>
  </si>
  <si>
    <t>Bingham,Travis</t>
  </si>
  <si>
    <t>2430 Route 7   Leicester, VT  05733</t>
  </si>
  <si>
    <t xml:space="preserve"> 28.570</t>
  </si>
  <si>
    <t>Jones,Daniel</t>
  </si>
  <si>
    <t>1600 Hartley Hill Road   Westminster, VT  05158</t>
  </si>
  <si>
    <t xml:space="preserve"> 47.620</t>
  </si>
  <si>
    <t>Whidden,Chelsea</t>
  </si>
  <si>
    <t>4 Dover Road   Williamsville, VT  05302</t>
  </si>
  <si>
    <t xml:space="preserve"> 23.810</t>
  </si>
  <si>
    <t>Lake,Norah S.</t>
  </si>
  <si>
    <t>97 Kerwin Hill Road   Norwich, VT  05055</t>
  </si>
  <si>
    <t xml:space="preserve">  6.240</t>
  </si>
  <si>
    <t>Finer,Steve</t>
  </si>
  <si>
    <t>3809 River Road   Killington, VT  05751</t>
  </si>
  <si>
    <t xml:space="preserve">  4.160</t>
  </si>
  <si>
    <t>Carpenter,Lescha</t>
  </si>
  <si>
    <t>161 Barre Street   Montpelier, VT  05602</t>
  </si>
  <si>
    <t>12/29/21</t>
  </si>
  <si>
    <t>01/29/22</t>
  </si>
  <si>
    <t>Comollo,Clarke</t>
  </si>
  <si>
    <t>117 Benedict Road   East Dorset, VT  05253</t>
  </si>
  <si>
    <t>01/09/22</t>
  </si>
  <si>
    <t xml:space="preserve">       4050.00</t>
  </si>
  <si>
    <t xml:space="preserve">  1.680</t>
  </si>
  <si>
    <t>Pierce,Roger C.</t>
  </si>
  <si>
    <t>26 Cottage Street   Rutland, VT  05701</t>
  </si>
  <si>
    <t>Frank,Brian</t>
  </si>
  <si>
    <t>60 Slim Brown Road   Milton, VT  05468</t>
  </si>
  <si>
    <t>Hill,Maurie E.</t>
  </si>
  <si>
    <t>13 Cemetary Street   Manchester Center, VT  05255</t>
  </si>
  <si>
    <t>Bertram,Donald S.</t>
  </si>
  <si>
    <t>3031 VT Route 30   Townshend, VT  05353</t>
  </si>
  <si>
    <t xml:space="preserve">      10750.00</t>
  </si>
  <si>
    <t>Gilmore,Alan</t>
  </si>
  <si>
    <t>86 Gilmore Road   Tinmouth, VT  05773</t>
  </si>
  <si>
    <t xml:space="preserve">  4.990</t>
  </si>
  <si>
    <t>Scarapicchia,Joseph</t>
  </si>
  <si>
    <t>12 Bracket Wall   Wilmington, VT  05363</t>
  </si>
  <si>
    <t>01/04/22</t>
  </si>
  <si>
    <t xml:space="preserve">  5.330</t>
  </si>
  <si>
    <t>Looney,Kathleen</t>
  </si>
  <si>
    <t>15 Clark Street   Brattleboro, VT  05301</t>
  </si>
  <si>
    <t xml:space="preserve">       4150.00</t>
  </si>
  <si>
    <t xml:space="preserve">  1.730</t>
  </si>
  <si>
    <t>Stafford,Cindy L</t>
  </si>
  <si>
    <t>907  Western Avenue   Brattleboro, VT  05301</t>
  </si>
  <si>
    <t>12/02/21</t>
  </si>
  <si>
    <t xml:space="preserve">       8250.00</t>
  </si>
  <si>
    <t xml:space="preserve">  3.430</t>
  </si>
  <si>
    <t>Worden,Deborah A</t>
  </si>
  <si>
    <t>Smith, Jr.,David K.</t>
  </si>
  <si>
    <t>19 Chipman Heights   Middlebury, VT  05753</t>
  </si>
  <si>
    <t>03/16/21</t>
  </si>
  <si>
    <t>04/16/21</t>
  </si>
  <si>
    <t xml:space="preserve">       7000.00</t>
  </si>
  <si>
    <t xml:space="preserve">  2.910</t>
  </si>
  <si>
    <t>Classen,Lesley D.</t>
  </si>
  <si>
    <t>706 Campbell Road   Rutland, VT  05701</t>
  </si>
  <si>
    <t xml:space="preserve">      13795.00</t>
  </si>
  <si>
    <t xml:space="preserve">  5.730</t>
  </si>
  <si>
    <t>Sculley,Elizabeth</t>
  </si>
  <si>
    <t>40 Weed Road   Hartland, VT  05089</t>
  </si>
  <si>
    <t xml:space="preserve"> 16.630</t>
  </si>
  <si>
    <t>Bastian,Maryann</t>
  </si>
  <si>
    <t>331 Graham Road   Chester, VT  05143</t>
  </si>
  <si>
    <t xml:space="preserve">      17062.00</t>
  </si>
  <si>
    <t xml:space="preserve">  7.090</t>
  </si>
  <si>
    <t>Sanborn,Carolyn</t>
  </si>
  <si>
    <t>353 Shadow Lane   Pittsford, VT  05763</t>
  </si>
  <si>
    <t xml:space="preserve">       4670.00</t>
  </si>
  <si>
    <t xml:space="preserve">  1.940</t>
  </si>
  <si>
    <t>2541 Cold River Road   Rutland  Town, VT  05736</t>
  </si>
  <si>
    <t xml:space="preserve">      11025.00</t>
  </si>
  <si>
    <t xml:space="preserve">  4.580</t>
  </si>
  <si>
    <t>Investor Totals For 19 Loans:</t>
  </si>
  <si>
    <t>Genier,Christopher</t>
  </si>
  <si>
    <t>1752 Town Farm Road   Brandon, VT  05733</t>
  </si>
  <si>
    <t xml:space="preserve">      29400.00</t>
  </si>
  <si>
    <t xml:space="preserve"> 40.500</t>
  </si>
  <si>
    <t>Levins,Mark A</t>
  </si>
  <si>
    <t>94 Meadow Street   Rutland, VT  05701</t>
  </si>
  <si>
    <t xml:space="preserve"> 27.280</t>
  </si>
  <si>
    <t>Chanski,Mary Jo</t>
  </si>
  <si>
    <t>45-47 Lincoln Avenue   Rutland, VT  05701</t>
  </si>
  <si>
    <t xml:space="preserve">      23390.00</t>
  </si>
  <si>
    <t xml:space="preserve"> 32.220</t>
  </si>
  <si>
    <t>Dune,Georgia</t>
  </si>
  <si>
    <t>76 Seminary Street  Extension   Middlebury, VT  05753</t>
  </si>
  <si>
    <t xml:space="preserve">      22250.00</t>
  </si>
  <si>
    <t xml:space="preserve">      17622.23</t>
  </si>
  <si>
    <t>Mecier,Adolph V.</t>
  </si>
  <si>
    <t>15 Jasmin Lane   Rutland, VT  05701</t>
  </si>
  <si>
    <t>02/12/08</t>
  </si>
  <si>
    <t>05/29/14</t>
  </si>
  <si>
    <t>02/12/28</t>
  </si>
  <si>
    <t xml:space="preserve">      11580.00</t>
  </si>
  <si>
    <t xml:space="preserve"> 16.240</t>
  </si>
  <si>
    <t>Haskins,Douglas</t>
  </si>
  <si>
    <t>94 Plain Street   Rutland, VT  05701</t>
  </si>
  <si>
    <t>10/01/28</t>
  </si>
  <si>
    <t>06/06/14</t>
  </si>
  <si>
    <t xml:space="preserve">  8.420</t>
  </si>
  <si>
    <t>Spaulding,Barbara Allen</t>
  </si>
  <si>
    <t>52 Bellevue Avenue   Rutland, VT  05701</t>
  </si>
  <si>
    <t>02/18/04</t>
  </si>
  <si>
    <t>06/05/14</t>
  </si>
  <si>
    <t>02/18/24</t>
  </si>
  <si>
    <t xml:space="preserve"> 14.030</t>
  </si>
  <si>
    <t>Divis,Celdia M.</t>
  </si>
  <si>
    <t>65 Wood Avenue   Rutland, VT  05701</t>
  </si>
  <si>
    <t>02/11/05</t>
  </si>
  <si>
    <t>02/01/25</t>
  </si>
  <si>
    <t>Grandchamp,Betty</t>
  </si>
  <si>
    <t>141 Elm Street   West Rutland, VT  05777</t>
  </si>
  <si>
    <t>10/30/06</t>
  </si>
  <si>
    <t>10/30/26</t>
  </si>
  <si>
    <t xml:space="preserve"> 92.5925926</t>
  </si>
  <si>
    <t>Ponto,Karleen Carlson</t>
  </si>
  <si>
    <t>2074 Main Street   Castleton, VT  05735</t>
  </si>
  <si>
    <t>01/21/37</t>
  </si>
  <si>
    <t>03/07/18</t>
  </si>
  <si>
    <t>02/21/37</t>
  </si>
  <si>
    <t xml:space="preserve">       7382.00</t>
  </si>
  <si>
    <t xml:space="preserve"> 88.0696731</t>
  </si>
  <si>
    <t xml:space="preserve"> 10.350</t>
  </si>
  <si>
    <t>Spooner,Shelly L.</t>
  </si>
  <si>
    <t>11 Seabury Street   Rutland, VT  05701</t>
  </si>
  <si>
    <t>10/01/27</t>
  </si>
  <si>
    <t>04/17/15</t>
  </si>
  <si>
    <t>11/01/27</t>
  </si>
  <si>
    <t xml:space="preserve">       9750.00</t>
  </si>
  <si>
    <t xml:space="preserve"> 86.6666667</t>
  </si>
  <si>
    <t>Brenton,Kristin F.</t>
  </si>
  <si>
    <t>577 Rutland Road   West Rutland, VT  05777</t>
  </si>
  <si>
    <t>12/01/27</t>
  </si>
  <si>
    <t>04/22/15</t>
  </si>
  <si>
    <t>01/01/28</t>
  </si>
  <si>
    <t xml:space="preserve">       8580.00</t>
  </si>
  <si>
    <t xml:space="preserve"> 12.040</t>
  </si>
  <si>
    <t>Weeden, Sr.,Charles L.</t>
  </si>
  <si>
    <t>808 VT Route 133   Pawlet, VT  05761</t>
  </si>
  <si>
    <t>09/01/37</t>
  </si>
  <si>
    <t xml:space="preserve">       2000.00</t>
  </si>
  <si>
    <t xml:space="preserve">  2.810</t>
  </si>
  <si>
    <t>Reed,Andrew</t>
  </si>
  <si>
    <t>2967 West Road   Manchester, VT  05255</t>
  </si>
  <si>
    <t>02/04/21</t>
  </si>
  <si>
    <t>03/04/21</t>
  </si>
  <si>
    <t>Carr,Caitlin</t>
  </si>
  <si>
    <t>2320 US Route 7   Salisbury, VT  05769</t>
  </si>
  <si>
    <t xml:space="preserve">      20940.00</t>
  </si>
  <si>
    <t xml:space="preserve">  1.320</t>
  </si>
  <si>
    <t>Gingerich,Darcy</t>
  </si>
  <si>
    <t>73 Bodine Drive   Putney, VT  05346</t>
  </si>
  <si>
    <t xml:space="preserve">      15705.00</t>
  </si>
  <si>
    <t xml:space="preserve">  0.990</t>
  </si>
  <si>
    <t>Ward,Gerald D.</t>
  </si>
  <si>
    <t>1143 Finel Hollow Road   Poultney, VT  05764</t>
  </si>
  <si>
    <t xml:space="preserve">      19962.00</t>
  </si>
  <si>
    <t xml:space="preserve">  1.250</t>
  </si>
  <si>
    <t>Hammond,BradfordM</t>
  </si>
  <si>
    <t>166 Stimpson Hill Road   Whitingham, VT  05361</t>
  </si>
  <si>
    <t xml:space="preserve">      25350.00</t>
  </si>
  <si>
    <t xml:space="preserve">  1.590</t>
  </si>
  <si>
    <t>Lalor,Brendan</t>
  </si>
  <si>
    <t>2616 Highland Gray Road   Poultney, VT  05764</t>
  </si>
  <si>
    <t xml:space="preserve">      38726.00</t>
  </si>
  <si>
    <t xml:space="preserve">  2.430</t>
  </si>
  <si>
    <t>Brileya,HollyJ.</t>
  </si>
  <si>
    <t>2508 Forestdale Road   Forestdale, VT  05733</t>
  </si>
  <si>
    <t xml:space="preserve">      16335.00</t>
  </si>
  <si>
    <t xml:space="preserve">  1.030</t>
  </si>
  <si>
    <t>Maxwell,Serena</t>
  </si>
  <si>
    <t>273 Chapel Hill Road   Brandon, VT  05733</t>
  </si>
  <si>
    <t xml:space="preserve">      28515.00</t>
  </si>
  <si>
    <t xml:space="preserve">  1.790</t>
  </si>
  <si>
    <t>Lutz,Amelia</t>
  </si>
  <si>
    <t>2025 Monkton Road   Bristol, VT  05443</t>
  </si>
  <si>
    <t>Protovansky,  Jr.,Robert</t>
  </si>
  <si>
    <t>91 West Street   Proctor, VT  05765</t>
  </si>
  <si>
    <t>Walker,Justin W.</t>
  </si>
  <si>
    <t>270 Duffy Drive   Bennington, VT  05201</t>
  </si>
  <si>
    <t>Hannon,John</t>
  </si>
  <si>
    <t>5 Bogle Road   West Dover, VT  05356</t>
  </si>
  <si>
    <t>Sylvester,Marie K.</t>
  </si>
  <si>
    <t>152  Blue Spruce Drive   Bradford, VT  05033</t>
  </si>
  <si>
    <t xml:space="preserve"> 8.2500</t>
  </si>
  <si>
    <t xml:space="preserve">      36200.00</t>
  </si>
  <si>
    <t xml:space="preserve">  2.270</t>
  </si>
  <si>
    <t>Spaulding,CariLee</t>
  </si>
  <si>
    <t>670 Route  30   Newfane, VT  05345</t>
  </si>
  <si>
    <t xml:space="preserve">  1.700</t>
  </si>
  <si>
    <t>Lentini,Walter F.</t>
  </si>
  <si>
    <t>64 River Street   Rutland, VT  05701</t>
  </si>
  <si>
    <t xml:space="preserve">  1.190</t>
  </si>
  <si>
    <t>Whitehorne,Nathan</t>
  </si>
  <si>
    <t>651 Colonial Drive   Rutland Town, VT  05701</t>
  </si>
  <si>
    <t>Willard,Lawrence A.</t>
  </si>
  <si>
    <t>80 Nash Drive   Wallingford, VT  05773</t>
  </si>
  <si>
    <t xml:space="preserve">      27980.00</t>
  </si>
  <si>
    <t xml:space="preserve">  1.760</t>
  </si>
  <si>
    <t>Pinkham,Kobe J.</t>
  </si>
  <si>
    <t>159 Field Avenue   Pittsford, VT  05763</t>
  </si>
  <si>
    <t xml:space="preserve">  2.010</t>
  </si>
  <si>
    <t>Hurlburt,Carrie Lafond</t>
  </si>
  <si>
    <t>990 Route 4A   Castleton, VT  05735</t>
  </si>
  <si>
    <t xml:space="preserve">      31400.00</t>
  </si>
  <si>
    <t xml:space="preserve">  1.970</t>
  </si>
  <si>
    <t>Ballantine,TammyM.</t>
  </si>
  <si>
    <t>612 Main Street   Wardsboro, VT  05355</t>
  </si>
  <si>
    <t>Jamieson,Jacob</t>
  </si>
  <si>
    <t>12 North Street   Rutland, VT  05701</t>
  </si>
  <si>
    <t>Ambrose,QuintanL.</t>
  </si>
  <si>
    <t>25 Bean Hill Lane   Weathersfield, VT  05156</t>
  </si>
  <si>
    <t xml:space="preserve">      31800.00</t>
  </si>
  <si>
    <t xml:space="preserve">  2.000</t>
  </si>
  <si>
    <t>Lincoln,Zachary</t>
  </si>
  <si>
    <t>979 West Shore Road   Cabot, VT  05647</t>
  </si>
  <si>
    <t>Wright,Wanda L.</t>
  </si>
  <si>
    <t>93 Oakes Street   Bennington, VT  05201</t>
  </si>
  <si>
    <t xml:space="preserve">  1.240</t>
  </si>
  <si>
    <t>Putnam,Ashleigh N.</t>
  </si>
  <si>
    <t>11 Smith Street   South Rygage, VT  05069</t>
  </si>
  <si>
    <t xml:space="preserve">  1.130</t>
  </si>
  <si>
    <t>Palmer,Bryant</t>
  </si>
  <si>
    <t>566 Thrayer Brook Road   Randolph, VT  05060</t>
  </si>
  <si>
    <t xml:space="preserve">  2.470</t>
  </si>
  <si>
    <t>Herrick,JoshuaP</t>
  </si>
  <si>
    <t>372 East Crystal Haven   Castleton, VT  05735</t>
  </si>
  <si>
    <t xml:space="preserve">      23600.00</t>
  </si>
  <si>
    <t xml:space="preserve">  1.480</t>
  </si>
  <si>
    <t>Fifield,Michelle L.</t>
  </si>
  <si>
    <t>6041 US Route 5   North Thetford, VT  05054</t>
  </si>
  <si>
    <t>Romeo,CharlesAnthony</t>
  </si>
  <si>
    <t>131 Bellevue Avenue   Rutland, VT  05701</t>
  </si>
  <si>
    <t>Miller,Seth T.</t>
  </si>
  <si>
    <t>77 Harmon Road   Bennington, VT  05201</t>
  </si>
  <si>
    <t xml:space="preserve">      31000.00</t>
  </si>
  <si>
    <t xml:space="preserve">  1.950</t>
  </si>
  <si>
    <t>Matthews,JordanC.</t>
  </si>
  <si>
    <t>356 Goshen Road   Bradford, VT  05033</t>
  </si>
  <si>
    <t>Dambrackas,Mikayla</t>
  </si>
  <si>
    <t>744 Dunlap Farm Road   Sunderland, VT  05250</t>
  </si>
  <si>
    <t>Prior,AmyL.</t>
  </si>
  <si>
    <t>1845 Route 5 South   Windsor, VT  05089</t>
  </si>
  <si>
    <t>Bruso,IanW.</t>
  </si>
  <si>
    <t>144 Sherwood Forest   Londonderry, VT  05148</t>
  </si>
  <si>
    <t>Pease, Sr.,JohnR</t>
  </si>
  <si>
    <t>642 Clarendon Avenue   West Rutland, VT  05777</t>
  </si>
  <si>
    <t>02/19/22</t>
  </si>
  <si>
    <t xml:space="preserve">       3364.00</t>
  </si>
  <si>
    <t xml:space="preserve">  0.210</t>
  </si>
  <si>
    <t>Shemtov,Ellie</t>
  </si>
  <si>
    <t>22 Burnham Avenue   Rutland, VT  05701</t>
  </si>
  <si>
    <t xml:space="preserve">      32780.00</t>
  </si>
  <si>
    <t xml:space="preserve">  2.060</t>
  </si>
  <si>
    <t>Mccall,Erin B.</t>
  </si>
  <si>
    <t>121 Harrington Avenue   Rutland, VT  05701</t>
  </si>
  <si>
    <t xml:space="preserve">  2.140</t>
  </si>
  <si>
    <t>Hewitt, Ii,JamesPaul</t>
  </si>
  <si>
    <t>66 North Street   Rutland, VT  05701</t>
  </si>
  <si>
    <t>Duprey,Sarah Collette</t>
  </si>
  <si>
    <t>500 York Street   Poultney, VT  05764</t>
  </si>
  <si>
    <t xml:space="preserve">  2.260</t>
  </si>
  <si>
    <t>Bourn,Heather E.</t>
  </si>
  <si>
    <t>32 Church Street   Rutland, VT  05701</t>
  </si>
  <si>
    <t xml:space="preserve">      34980.00</t>
  </si>
  <si>
    <t>Lanzilotta,Mario Santo</t>
  </si>
  <si>
    <t>358 Benedict Road   E.Dorset, VT  05253</t>
  </si>
  <si>
    <t>Marsella,Anthony R.</t>
  </si>
  <si>
    <t>322 Bentley Avenue   Poultney, VT  05764</t>
  </si>
  <si>
    <t xml:space="preserve">      29200.00</t>
  </si>
  <si>
    <t xml:space="preserve">  1.830</t>
  </si>
  <si>
    <t>Lattuca , Jr.,Joseph M.</t>
  </si>
  <si>
    <t>105 Park Street   Proctor, VT  05765</t>
  </si>
  <si>
    <t xml:space="preserve">  1.820</t>
  </si>
  <si>
    <t>Felt,ShandaLynn</t>
  </si>
  <si>
    <t>917 Gage Street   Bennington, VT  05201</t>
  </si>
  <si>
    <t xml:space="preserve">  2.450</t>
  </si>
  <si>
    <t>Haley,Catherine F.</t>
  </si>
  <si>
    <t>2053 Brook Road   Cornith, VT  05039</t>
  </si>
  <si>
    <t xml:space="preserve">      17850.00</t>
  </si>
  <si>
    <t xml:space="preserve">  1.120</t>
  </si>
  <si>
    <t>White,Rici</t>
  </si>
  <si>
    <t>39 Franklin Street   West Rutland, VT  05777</t>
  </si>
  <si>
    <t xml:space="preserve">      17800.00</t>
  </si>
  <si>
    <t>Stanley,ToddC.</t>
  </si>
  <si>
    <t>592 Latham Road   East Thetford, VT  05043</t>
  </si>
  <si>
    <t>11/08/21</t>
  </si>
  <si>
    <t xml:space="preserve">       8750.00</t>
  </si>
  <si>
    <t xml:space="preserve">  0.550</t>
  </si>
  <si>
    <t>Pugliese,ChristopherRaymo</t>
  </si>
  <si>
    <t>133 Russett Drive   Bennington, VT  05201</t>
  </si>
  <si>
    <t>Bare,Danna</t>
  </si>
  <si>
    <t>17 Litchfield Street   Springfield, VT  05156</t>
  </si>
  <si>
    <t xml:space="preserve">       5596.00</t>
  </si>
  <si>
    <t xml:space="preserve">  0.350</t>
  </si>
  <si>
    <t>Hopp, Jr.,George</t>
  </si>
  <si>
    <t>52 North Street   Rutland, VT  05701</t>
  </si>
  <si>
    <t>Forward,Sarah</t>
  </si>
  <si>
    <t>27 Virgin Avenue   Hancock, VT  05748</t>
  </si>
  <si>
    <t>12/24/21</t>
  </si>
  <si>
    <t>01/24/22</t>
  </si>
  <si>
    <t xml:space="preserve">      11671.00</t>
  </si>
  <si>
    <t xml:space="preserve">  0.730</t>
  </si>
  <si>
    <t>Handrahan,ShannonM.</t>
  </si>
  <si>
    <t>124 Oak Street   Rutland, VT  05701</t>
  </si>
  <si>
    <t>Sartore,John T.</t>
  </si>
  <si>
    <t>1 Adams Landing Road Ext.   Grand Isle,, VT  05458</t>
  </si>
  <si>
    <t xml:space="preserve">      11753.00</t>
  </si>
  <si>
    <t xml:space="preserve">  0.740</t>
  </si>
  <si>
    <t>Felix,BrittneeElise</t>
  </si>
  <si>
    <t>11 Haywood Avenue   Rutland, VT  05701</t>
  </si>
  <si>
    <t xml:space="preserve">      38000.00</t>
  </si>
  <si>
    <t>Dickinson,JordanE</t>
  </si>
  <si>
    <t>20 Maple Hill Road   Dorset, VT  05251</t>
  </si>
  <si>
    <t xml:space="preserve">      11000.00</t>
  </si>
  <si>
    <t xml:space="preserve">  0.690</t>
  </si>
  <si>
    <t>Coffin,Kevin E.</t>
  </si>
  <si>
    <t>49 Eastern Avenue   Newport, VT  05855</t>
  </si>
  <si>
    <t xml:space="preserve">       8680.00</t>
  </si>
  <si>
    <t>Investor Totals For 56 Loans:</t>
  </si>
  <si>
    <t>Chapman,LoreenM.</t>
  </si>
  <si>
    <t>231 Flory Heights   Rutland Town, VT  05701</t>
  </si>
  <si>
    <t>11/20/21</t>
  </si>
  <si>
    <t xml:space="preserve">      17727.00</t>
  </si>
  <si>
    <t xml:space="preserve">  2.190</t>
  </si>
  <si>
    <t>Patch,JulieC.</t>
  </si>
  <si>
    <t>242 Windy Lane   Clarendon, VT  05759</t>
  </si>
  <si>
    <t>Newman,AndrewB</t>
  </si>
  <si>
    <t>614 Humphrey Road   Florence, VT  05744-9722</t>
  </si>
  <si>
    <t xml:space="preserve">      11375.00</t>
  </si>
  <si>
    <t xml:space="preserve">  1.400</t>
  </si>
  <si>
    <t>Bessette,PaulC.</t>
  </si>
  <si>
    <t>60 Main Street   Vergennes, VT  05491</t>
  </si>
  <si>
    <t xml:space="preserve">      11250.00</t>
  </si>
  <si>
    <t xml:space="preserve">  1.390</t>
  </si>
  <si>
    <t>Reed,DorothyLd</t>
  </si>
  <si>
    <t>18 North Street   Middletown Springs, VT  05757</t>
  </si>
  <si>
    <t xml:space="preserve">       3500.00</t>
  </si>
  <si>
    <t xml:space="preserve">  0.430</t>
  </si>
  <si>
    <t>Monette,Theresa</t>
  </si>
  <si>
    <t>169 Frisbee Hill Road   Castleon, VT  05735</t>
  </si>
  <si>
    <t>01/14/22</t>
  </si>
  <si>
    <t xml:space="preserve">      25595.00</t>
  </si>
  <si>
    <t xml:space="preserve">  3.160</t>
  </si>
  <si>
    <t>Doherty,Meghan</t>
  </si>
  <si>
    <t>8327 Cold River Road   Shrewsbury, VT  05738</t>
  </si>
  <si>
    <t xml:space="preserve">      31730.00</t>
  </si>
  <si>
    <t xml:space="preserve">  3.920</t>
  </si>
  <si>
    <t>Anzali,Ata</t>
  </si>
  <si>
    <t>228 Terrace Heights   Weybridge, VT  05753</t>
  </si>
  <si>
    <t xml:space="preserve">      10250.00</t>
  </si>
  <si>
    <t xml:space="preserve">  1.270</t>
  </si>
  <si>
    <t>Martin,Tyler</t>
  </si>
  <si>
    <t>627 Arch Street   Pittsford, VT  05763</t>
  </si>
  <si>
    <t xml:space="preserve">       5135.00</t>
  </si>
  <si>
    <t xml:space="preserve">  0.630</t>
  </si>
  <si>
    <t>Raishart,Mark</t>
  </si>
  <si>
    <t>777 Delorm Road   Leicester, VT  05733</t>
  </si>
  <si>
    <t xml:space="preserve">       6450.00</t>
  </si>
  <si>
    <t xml:space="preserve">  0.800</t>
  </si>
  <si>
    <t>Foley,BarbaraC.</t>
  </si>
  <si>
    <t>129 Burr Pond Road   Pittsford, VT  05763</t>
  </si>
  <si>
    <t>Baugh,Megan M.</t>
  </si>
  <si>
    <t>493 Royalston Corner   Concord, VT  05824</t>
  </si>
  <si>
    <t xml:space="preserve">       4975.00</t>
  </si>
  <si>
    <t xml:space="preserve">  0.610</t>
  </si>
  <si>
    <t>Schultz,Joshua</t>
  </si>
  <si>
    <t>513 Rod and Gun Club Road   Ludlow, VT  05149</t>
  </si>
  <si>
    <t xml:space="preserve">       5390.00</t>
  </si>
  <si>
    <t xml:space="preserve">  0.670</t>
  </si>
  <si>
    <t>Buettner,Brian</t>
  </si>
  <si>
    <t>82 Highland Street   Brattleboro, VT  05301</t>
  </si>
  <si>
    <t xml:space="preserve">      15464.00</t>
  </si>
  <si>
    <t xml:space="preserve">  1.910</t>
  </si>
  <si>
    <t>Scott,Carolyn</t>
  </si>
  <si>
    <t>9 Cherry Hill Street   Springfield, VT  05156</t>
  </si>
  <si>
    <t>Thompson,Kevin</t>
  </si>
  <si>
    <t>182 Beaver Meadow Road   Norwich, VT  05055</t>
  </si>
  <si>
    <t xml:space="preserve">      21545.00</t>
  </si>
  <si>
    <t xml:space="preserve">  2.660</t>
  </si>
  <si>
    <t>Lafountain,William</t>
  </si>
  <si>
    <t>113 Fay Road   Goshen, VT  05733</t>
  </si>
  <si>
    <t>02/06/22</t>
  </si>
  <si>
    <t xml:space="preserve">       7774.00</t>
  </si>
  <si>
    <t xml:space="preserve">  0.960</t>
  </si>
  <si>
    <t>Horrigan,Kristin</t>
  </si>
  <si>
    <t>71 Maple Hill Drive   Guilford, VT  05301</t>
  </si>
  <si>
    <t xml:space="preserve">      31725.00</t>
  </si>
  <si>
    <t>Chapman,Robert</t>
  </si>
  <si>
    <t>44 Quinn Cove Road   Wells, VT  05774</t>
  </si>
  <si>
    <t>11/23/21</t>
  </si>
  <si>
    <t xml:space="preserve">      32480.00</t>
  </si>
  <si>
    <t>Ayers,Sally C.</t>
  </si>
  <si>
    <t>188 Lower Waterford Road   Lower Waterford, VT  05848</t>
  </si>
  <si>
    <t xml:space="preserve">      33905.00</t>
  </si>
  <si>
    <t xml:space="preserve">  4.190</t>
  </si>
  <si>
    <t>Lapierre,Richard</t>
  </si>
  <si>
    <t>467 Granville Street   Poultney, VT  05764</t>
  </si>
  <si>
    <t xml:space="preserve">       5150.00</t>
  </si>
  <si>
    <t xml:space="preserve">  0.640</t>
  </si>
  <si>
    <t>Patterson,Tiffini</t>
  </si>
  <si>
    <t>85 East Street   Rutland, VT  05701</t>
  </si>
  <si>
    <t xml:space="preserve">      21813.00</t>
  </si>
  <si>
    <t>Laberge,Danielle</t>
  </si>
  <si>
    <t>1576 VT Route 30   Wells, VT  05774</t>
  </si>
  <si>
    <t xml:space="preserve">      14521.00</t>
  </si>
  <si>
    <t>Brown,Rowan Cornell</t>
  </si>
  <si>
    <t>360 Mill Road   Montpelier, VT  05602</t>
  </si>
  <si>
    <t xml:space="preserve">      12120.00</t>
  </si>
  <si>
    <t xml:space="preserve">  1.500</t>
  </si>
  <si>
    <t>Malz,Hans P.</t>
  </si>
  <si>
    <t>3367 Vt Route 7A   Arlington, VT  05250</t>
  </si>
  <si>
    <t xml:space="preserve">      17050.00</t>
  </si>
  <si>
    <t xml:space="preserve">  2.110</t>
  </si>
  <si>
    <t>Moses,Douglas M.</t>
  </si>
  <si>
    <t>148 Maplewood Drive   Shelburne, VT  05482</t>
  </si>
  <si>
    <t xml:space="preserve">      11501.00</t>
  </si>
  <si>
    <t xml:space="preserve">  1.420</t>
  </si>
  <si>
    <t>Trask,James</t>
  </si>
  <si>
    <t>116 Sodom Road   Milton, VT  05468</t>
  </si>
  <si>
    <t xml:space="preserve">       7750.00</t>
  </si>
  <si>
    <t>Bown,William</t>
  </si>
  <si>
    <t>23 &amp; 32 Austin Drive   Bristol, VT  05443</t>
  </si>
  <si>
    <t xml:space="preserve">      10450.00</t>
  </si>
  <si>
    <t>Rusiecki,Mary</t>
  </si>
  <si>
    <t>18 Victor Place   Rutland, VT  05701</t>
  </si>
  <si>
    <t xml:space="preserve">      18435.00</t>
  </si>
  <si>
    <t xml:space="preserve">  2.280</t>
  </si>
  <si>
    <t>Volta,Teresa</t>
  </si>
  <si>
    <t>289 Kirk Meadow Road   Springfield, VT  05156</t>
  </si>
  <si>
    <t xml:space="preserve">      11230.00</t>
  </si>
  <si>
    <t>Tate,Joel</t>
  </si>
  <si>
    <t>79 South Street   Proctor, VT  05765</t>
  </si>
  <si>
    <t xml:space="preserve">      17609.00</t>
  </si>
  <si>
    <t>Burke,Nancy</t>
  </si>
  <si>
    <t>136 Chittenden Dam Road   South Chittenden, VT  05701</t>
  </si>
  <si>
    <t>02/08/22</t>
  </si>
  <si>
    <t xml:space="preserve">       4407.00</t>
  </si>
  <si>
    <t xml:space="preserve">  0.540</t>
  </si>
  <si>
    <t>Whippleworth,BelindaK.</t>
  </si>
  <si>
    <t>7 Jacob Street   Windsor, VT  05089</t>
  </si>
  <si>
    <t xml:space="preserve">       9863.00</t>
  </si>
  <si>
    <t xml:space="preserve">  1.220</t>
  </si>
  <si>
    <t>Gibbs,Joseph M.</t>
  </si>
  <si>
    <t>66 Fox Run Lane   West Rutland, VT  05777</t>
  </si>
  <si>
    <t xml:space="preserve"> 5.9900</t>
  </si>
  <si>
    <t xml:space="preserve">      20130.00</t>
  </si>
  <si>
    <t xml:space="preserve">  2.490</t>
  </si>
  <si>
    <t>Reed,John E.</t>
  </si>
  <si>
    <t>416 St John Road   Hubbardton, VT  05735</t>
  </si>
  <si>
    <t>03/12/22</t>
  </si>
  <si>
    <t>04/12/22</t>
  </si>
  <si>
    <t xml:space="preserve">       6690.00</t>
  </si>
  <si>
    <t xml:space="preserve">  0.830</t>
  </si>
  <si>
    <t>Nichols,JillM.</t>
  </si>
  <si>
    <t>335 Old Coach Road   Lyndonville, VT  05851</t>
  </si>
  <si>
    <t xml:space="preserve">       8150.00</t>
  </si>
  <si>
    <t xml:space="preserve">  1.010</t>
  </si>
  <si>
    <t>02/12/22</t>
  </si>
  <si>
    <t xml:space="preserve">       7527.00</t>
  </si>
  <si>
    <t xml:space="preserve">  0.930</t>
  </si>
  <si>
    <t>Blackmer,Rick</t>
  </si>
  <si>
    <t>158 Dewey Avenue   West Rutland, VT  05777</t>
  </si>
  <si>
    <t xml:space="preserve">       3150.00</t>
  </si>
  <si>
    <t>Gill,Jonathan</t>
  </si>
  <si>
    <t>148 Baley Hazen Road   Peacham, VT  05862</t>
  </si>
  <si>
    <t xml:space="preserve">      24309.00</t>
  </si>
  <si>
    <t>Merrill,Michael B.</t>
  </si>
  <si>
    <t>128 Sandy Meadow   Pittsford, VT  05763</t>
  </si>
  <si>
    <t xml:space="preserve">       5655.00</t>
  </si>
  <si>
    <t xml:space="preserve">  0.700</t>
  </si>
  <si>
    <t>Butler,Teresa</t>
  </si>
  <si>
    <t>70 Carriage Hill Road   Brattleboro, VT  05301</t>
  </si>
  <si>
    <t>11/15/21</t>
  </si>
  <si>
    <t xml:space="preserve">      12065.00</t>
  </si>
  <si>
    <t>Cosgrove,ChristinaM.</t>
  </si>
  <si>
    <t>142 East Street   West Rupert, VT  05776</t>
  </si>
  <si>
    <t xml:space="preserve">      10550.00</t>
  </si>
  <si>
    <t xml:space="preserve">  1.300</t>
  </si>
  <si>
    <t>Berger,David</t>
  </si>
  <si>
    <t>18 Deer Street   Rutland, VT  05701</t>
  </si>
  <si>
    <t xml:space="preserve">      19555.00</t>
  </si>
  <si>
    <t xml:space="preserve">  2.410</t>
  </si>
  <si>
    <t>Dunne,Shawn</t>
  </si>
  <si>
    <t>160 Station Road   Mount Holly, VT  05758</t>
  </si>
  <si>
    <t xml:space="preserve">      19380.00</t>
  </si>
  <si>
    <t>Kane,Daniel M.</t>
  </si>
  <si>
    <t>2199 East Sheldon Road   Enosburg Falls, VT  05450</t>
  </si>
  <si>
    <t xml:space="preserve">       6480.00</t>
  </si>
  <si>
    <t>Madison,Josie M.</t>
  </si>
  <si>
    <t>721 Cedar Mountain Road   Castleton, VT  05735</t>
  </si>
  <si>
    <t xml:space="preserve">       7076.00</t>
  </si>
  <si>
    <t xml:space="preserve">  0.870</t>
  </si>
  <si>
    <t>O'brien,David</t>
  </si>
  <si>
    <t>160 Bellevue Avenue   Rutland, VT  05701</t>
  </si>
  <si>
    <t xml:space="preserve">      11655.00</t>
  </si>
  <si>
    <t>Clairmont,Emily</t>
  </si>
  <si>
    <t>21 Hidden  Pines Ext.   Richmond, VT  05477</t>
  </si>
  <si>
    <t xml:space="preserve">      14350.00</t>
  </si>
  <si>
    <t xml:space="preserve">  1.770</t>
  </si>
  <si>
    <t>Swank,ColinM.</t>
  </si>
  <si>
    <t>673 South Street   Brattleboro, VT  05301</t>
  </si>
  <si>
    <t xml:space="preserve">      17690.00</t>
  </si>
  <si>
    <t xml:space="preserve">  2.180</t>
  </si>
  <si>
    <t>Von Doemming,Justin</t>
  </si>
  <si>
    <t>48 North Pleasant Street   Middlebury,, VT  05753</t>
  </si>
  <si>
    <t xml:space="preserve">  4.940</t>
  </si>
  <si>
    <t>Armstrong,John W.</t>
  </si>
  <si>
    <t>576 North End Drive   Wallingford, VT  05773</t>
  </si>
  <si>
    <t xml:space="preserve">      12750.00</t>
  </si>
  <si>
    <t xml:space="preserve">  1.570</t>
  </si>
  <si>
    <t>Goldstein,Ellen D.</t>
  </si>
  <si>
    <t>940 Saxtons River Road   Saxtons River, VT  05154</t>
  </si>
  <si>
    <t>11/28/21</t>
  </si>
  <si>
    <t>Wheeler,Joel</t>
  </si>
  <si>
    <t>920 Prospect Street   Fair Haven, VT  05743</t>
  </si>
  <si>
    <t xml:space="preserve">       4350.00</t>
  </si>
  <si>
    <t>Babbitt,Douglas P.</t>
  </si>
  <si>
    <t>12 Laverne Drive   Rutland, VT  05701</t>
  </si>
  <si>
    <t xml:space="preserve">      19780.00</t>
  </si>
  <si>
    <t xml:space="preserve">  2.440</t>
  </si>
  <si>
    <t>Mcmaster,William</t>
  </si>
  <si>
    <t>PO Box 173   East Charleston, VT  05833</t>
  </si>
  <si>
    <t>Investor Totals For 55 Loans:</t>
  </si>
  <si>
    <t>Labelle,KatherineL</t>
  </si>
  <si>
    <t>140 Prospect Street   Wallingford, VT  05773</t>
  </si>
  <si>
    <t xml:space="preserve">  1.750</t>
  </si>
  <si>
    <t>Rose,MeaganJ.</t>
  </si>
  <si>
    <t>101 North Street   Brandon, VT  05733</t>
  </si>
  <si>
    <t>Cormia,CheyenneMae</t>
  </si>
  <si>
    <t>129 Hitzel Way   Piittsford, VT  05763</t>
  </si>
  <si>
    <t xml:space="preserve">      16400.00</t>
  </si>
  <si>
    <t xml:space="preserve">  1.150</t>
  </si>
  <si>
    <t>Amerio,ConnieJean</t>
  </si>
  <si>
    <t>169 North Main Stree   Fair Haven, VT  05743</t>
  </si>
  <si>
    <t xml:space="preserve">      21200.00</t>
  </si>
  <si>
    <t>Traverse,LeneL.</t>
  </si>
  <si>
    <t>90 East Street   Proctor, VT  05765</t>
  </si>
  <si>
    <t xml:space="preserve">      22800.00</t>
  </si>
  <si>
    <t>Bandelier,Zarin</t>
  </si>
  <si>
    <t>53 Route 100   Moretown, VT  05660</t>
  </si>
  <si>
    <t>10/26/21</t>
  </si>
  <si>
    <t xml:space="preserve">      14550.00</t>
  </si>
  <si>
    <t>Messer,DonnaL.</t>
  </si>
  <si>
    <t>195 Messer Lane Place   Rutland, VT  05701</t>
  </si>
  <si>
    <t xml:space="preserve">      14250.00</t>
  </si>
  <si>
    <t xml:space="preserve">  1.000</t>
  </si>
  <si>
    <t>O' Shea,KathleenA].</t>
  </si>
  <si>
    <t>444 Bear Mountain Road   East Wallingford, VT  05742</t>
  </si>
  <si>
    <t xml:space="preserve">      39800.00</t>
  </si>
  <si>
    <t xml:space="preserve">  2.780</t>
  </si>
  <si>
    <t>Goodspeed,JoshuaJ.</t>
  </si>
  <si>
    <t>12 Fourth Street   Fair Haven, VT  05743</t>
  </si>
  <si>
    <t>Perry,DanielA.</t>
  </si>
  <si>
    <t>2254 Goshen Road   Bradford, VT  05033</t>
  </si>
  <si>
    <t>11/30/21</t>
  </si>
  <si>
    <t xml:space="preserve">      25125.00</t>
  </si>
  <si>
    <t>Ross,LanceE.</t>
  </si>
  <si>
    <t>71 Abbotts Road   Danby, VT  05739</t>
  </si>
  <si>
    <t xml:space="preserve">  2.790</t>
  </si>
  <si>
    <t>Brown,DanielE.</t>
  </si>
  <si>
    <t>525 Upper Podunk Road   Wardsboro, VT  05355</t>
  </si>
  <si>
    <t xml:space="preserve">      21490.00</t>
  </si>
  <si>
    <t>Duncan,ThomasI.</t>
  </si>
  <si>
    <t>868 Scotch Hill Road   Fair Haven, VT  05743</t>
  </si>
  <si>
    <t xml:space="preserve">  2.300</t>
  </si>
  <si>
    <t>Adams, Jr.,JohnC.</t>
  </si>
  <si>
    <t>7 Taft Avenue   Rutland, VT  05701</t>
  </si>
  <si>
    <t xml:space="preserve">      32980.00</t>
  </si>
  <si>
    <t>Elias,StephenH.</t>
  </si>
  <si>
    <t>153 North Main Street   Fair Haven, VT  05743</t>
  </si>
  <si>
    <t>Corey,WilliamR.</t>
  </si>
  <si>
    <t>401 West Ridge Terrance   Rutland Town, VT  05701</t>
  </si>
  <si>
    <t>11/29/21</t>
  </si>
  <si>
    <t xml:space="preserve">      24900.00</t>
  </si>
  <si>
    <t xml:space="preserve">  1.740</t>
  </si>
  <si>
    <t>Towle,KellieMarie</t>
  </si>
  <si>
    <t>462 School House Hill Road   Thetford, VT  05043</t>
  </si>
  <si>
    <t xml:space="preserve">      18400.00</t>
  </si>
  <si>
    <t xml:space="preserve">  1.280</t>
  </si>
  <si>
    <t>Brown,Jasmin C.</t>
  </si>
  <si>
    <t>689 Route 4A West   Castleton, VT  05735</t>
  </si>
  <si>
    <t xml:space="preserve">  1.960</t>
  </si>
  <si>
    <t>Boynton,JustinM</t>
  </si>
  <si>
    <t>110 High Street   West Rutland, VT  05777</t>
  </si>
  <si>
    <t>Collett,NikolAnn</t>
  </si>
  <si>
    <t>29 Hillcrest Road   Rutland, VT  05701</t>
  </si>
  <si>
    <t xml:space="preserve">  1.050</t>
  </si>
  <si>
    <t>Hamilton,Whitney</t>
  </si>
  <si>
    <t>1530 Higley  Hill Road   Marlboro, VT  05363</t>
  </si>
  <si>
    <t>Butler,AmandaS.</t>
  </si>
  <si>
    <t>1753 VT Route 30   Wells, VT  05774</t>
  </si>
  <si>
    <t xml:space="preserve">  2.030</t>
  </si>
  <si>
    <t>Luther Jr.,TroyD</t>
  </si>
  <si>
    <t>31 Caernarvon Street   Fair Haven, VT  05743</t>
  </si>
  <si>
    <t xml:space="preserve">      25800.00</t>
  </si>
  <si>
    <t xml:space="preserve">  1.800</t>
  </si>
  <si>
    <t>Fellows,ScottD</t>
  </si>
  <si>
    <t>37 Golf Links Road   Wells River, VT  05081</t>
  </si>
  <si>
    <t xml:space="preserve"> 7.8750</t>
  </si>
  <si>
    <t xml:space="preserve">  1.210</t>
  </si>
  <si>
    <t>Mckillop,Amy L.</t>
  </si>
  <si>
    <t>65 East Street   Rutland, VT  05701</t>
  </si>
  <si>
    <t xml:space="preserve">      16600.00</t>
  </si>
  <si>
    <t xml:space="preserve">  1.160</t>
  </si>
  <si>
    <t>Shaw,Samantha</t>
  </si>
  <si>
    <t>256 Meadow Lane   West Rutland, VT  05777</t>
  </si>
  <si>
    <t xml:space="preserve">  2.100</t>
  </si>
  <si>
    <t>Bennett,Daniel</t>
  </si>
  <si>
    <t>108 High Street   Brattleboro, VT  05301</t>
  </si>
  <si>
    <t xml:space="preserve">      15750.00</t>
  </si>
  <si>
    <t xml:space="preserve">  1.100</t>
  </si>
  <si>
    <t>Wilkins,CodyJ.</t>
  </si>
  <si>
    <t>945 Shaftsbury Hollow Road   Shaftsbury, VT  05262</t>
  </si>
  <si>
    <t>Ullman,Erik</t>
  </si>
  <si>
    <t>34 Pond Road   Rockingham, VT  05101</t>
  </si>
  <si>
    <t xml:space="preserve">      37000.00</t>
  </si>
  <si>
    <t xml:space="preserve">  2.580</t>
  </si>
  <si>
    <t>Wright,Billie Jo</t>
  </si>
  <si>
    <t>231 Windcrest Road   North Clarendon, VT  05759</t>
  </si>
  <si>
    <t xml:space="preserve">  1.470</t>
  </si>
  <si>
    <t>Rosso,MichaelJ.</t>
  </si>
  <si>
    <t>1100 Chapel Hill Road   Whitingham, VT  05361</t>
  </si>
  <si>
    <t>Urquhart,BrianD</t>
  </si>
  <si>
    <t>25 Wakelee Road   East Dover, VT  05341</t>
  </si>
  <si>
    <t xml:space="preserve">      28297.00</t>
  </si>
  <si>
    <t xml:space="preserve">  1.980</t>
  </si>
  <si>
    <t>Gilman,Nancy</t>
  </si>
  <si>
    <t>28 Academy Street   Fair Haven, VT  05743</t>
  </si>
  <si>
    <t xml:space="preserve">      37400.00</t>
  </si>
  <si>
    <t xml:space="preserve">  2.610</t>
  </si>
  <si>
    <t>Bronson,BriannaM.</t>
  </si>
  <si>
    <t>2568 East Clarendon Road   Clarendon, VT  05759</t>
  </si>
  <si>
    <t>Zobel,Nicole</t>
  </si>
  <si>
    <t>14 West Street   Middletown Springs, VT  05757</t>
  </si>
  <si>
    <t xml:space="preserve">  1.890</t>
  </si>
  <si>
    <t>Dayton,AmandaB.</t>
  </si>
  <si>
    <t>2313 US Route 7   Leicester, VT  05733</t>
  </si>
  <si>
    <t xml:space="preserve">      17400.00</t>
  </si>
  <si>
    <t>St. Pierre,Kori M.</t>
  </si>
  <si>
    <t>27 Williams Street   Proctor, VT  05765</t>
  </si>
  <si>
    <t>Patterson,Brett C.</t>
  </si>
  <si>
    <t>892 Willowbrook Road   Sudbury, VT  05733</t>
  </si>
  <si>
    <t>Rider,Anthony</t>
  </si>
  <si>
    <t>PO Box 283   Sharon, VT  05065</t>
  </si>
  <si>
    <t xml:space="preserve">       9700.00</t>
  </si>
  <si>
    <t xml:space="preserve">  0.680</t>
  </si>
  <si>
    <t>Barnard,Stephanie</t>
  </si>
  <si>
    <t>638 North Runway Road   Weathersfield, VT  05151</t>
  </si>
  <si>
    <t xml:space="preserve">      33150.00</t>
  </si>
  <si>
    <t xml:space="preserve">  2.310</t>
  </si>
  <si>
    <t>Brunk,Katherine J.</t>
  </si>
  <si>
    <t>216 Sherwood Circle   Brattleboro, VT  05301</t>
  </si>
  <si>
    <t xml:space="preserve">      39980.00</t>
  </si>
  <si>
    <t>Heath,Jeffrey D.</t>
  </si>
  <si>
    <t>39 Paint Works Road   Brandon, VT  05743</t>
  </si>
  <si>
    <t xml:space="preserve">  2.370</t>
  </si>
  <si>
    <t>Feudner,Lynn M.</t>
  </si>
  <si>
    <t>76 Woodbury Lane   Lyndon, VT  05851</t>
  </si>
  <si>
    <t>White,Tyler J.</t>
  </si>
  <si>
    <t>75 Cleveland Avenue   Shaftsbury, VT  05262</t>
  </si>
  <si>
    <t xml:space="preserve">      24129.00</t>
  </si>
  <si>
    <t>Watson,Tyrone  A.</t>
  </si>
  <si>
    <t>7 Eden Avenue   Proctor, VT  05765</t>
  </si>
  <si>
    <t>Sabataso,James</t>
  </si>
  <si>
    <t>35 Howard Avenue   Rutland, VT  05701</t>
  </si>
  <si>
    <t>Brown,Corey J.</t>
  </si>
  <si>
    <t>60 Meadow Road   Fairfax, VT  05454</t>
  </si>
  <si>
    <t>Deforest,William R.</t>
  </si>
  <si>
    <t>142 College Street   Poultney, VT  05764</t>
  </si>
  <si>
    <t>Adams,Nicole K.</t>
  </si>
  <si>
    <t>130 Walnut Street   Rutland, VT  05701</t>
  </si>
  <si>
    <t xml:space="preserve">      22400.00</t>
  </si>
  <si>
    <t>Evans,Emily K.</t>
  </si>
  <si>
    <t>249 Wood Road   Stowe, VT  05672</t>
  </si>
  <si>
    <t>Benard,Thomas J.</t>
  </si>
  <si>
    <t>342 Fisher Road   Orwell, VT  05760</t>
  </si>
  <si>
    <t>Young,Kayla R</t>
  </si>
  <si>
    <t>36 Ronaldo Court   Rutland, VT  05701</t>
  </si>
  <si>
    <t xml:space="preserve">      32800.00</t>
  </si>
  <si>
    <t xml:space="preserve">  2.290</t>
  </si>
  <si>
    <t>Thurston,Michael J.</t>
  </si>
  <si>
    <t>218 Old Post Road   Bradford, VT  05033</t>
  </si>
  <si>
    <t>Investor Totals For 53 Loans:</t>
  </si>
  <si>
    <t>Rubel,DavidC.</t>
  </si>
  <si>
    <t>14 Highland Avenue   Barre, VT  05641</t>
  </si>
  <si>
    <t xml:space="preserve">      13625.00</t>
  </si>
  <si>
    <t xml:space="preserve"> 12.600</t>
  </si>
  <si>
    <t>Dunham,JohnC.</t>
  </si>
  <si>
    <t>134 Church Road   Monkton, VT  05469</t>
  </si>
  <si>
    <t xml:space="preserve">       5000.00</t>
  </si>
  <si>
    <t xml:space="preserve">  4.620</t>
  </si>
  <si>
    <t>West,Jonathan</t>
  </si>
  <si>
    <t>217 Widewake Road   Manchester Center, VT  05255</t>
  </si>
  <si>
    <t xml:space="preserve">      27420.00</t>
  </si>
  <si>
    <t xml:space="preserve"> 25.350</t>
  </si>
  <si>
    <t>Spear,Theresa</t>
  </si>
  <si>
    <t>15 Westminister Street   Bellows Falls, VT  05101</t>
  </si>
  <si>
    <t xml:space="preserve">      12130.00</t>
  </si>
  <si>
    <t xml:space="preserve"> 11.220</t>
  </si>
  <si>
    <t>Jones,EricD.</t>
  </si>
  <si>
    <t>1011 Mt. Philo Road   Shelburne, VT  05482</t>
  </si>
  <si>
    <t xml:space="preserve">      29870.00</t>
  </si>
  <si>
    <t xml:space="preserve"> 27.620</t>
  </si>
  <si>
    <t>Thomsen,KarlJ.</t>
  </si>
  <si>
    <t>413 Main Street   Orwell, VT  05760</t>
  </si>
  <si>
    <t xml:space="preserve"> 18.590</t>
  </si>
  <si>
    <t>Investor Totals For 6 Loans:</t>
  </si>
  <si>
    <t>Caravaggio,Richard A.</t>
  </si>
  <si>
    <t>80 Davis Street   Rutland, VT  05701</t>
  </si>
  <si>
    <t xml:space="preserve"> 41.490</t>
  </si>
  <si>
    <t>Laduc Jr.,Robert C.</t>
  </si>
  <si>
    <t>4 Fourth Street   Fair Haven, VT  05743</t>
  </si>
  <si>
    <t>01/01/21</t>
  </si>
  <si>
    <t>11/16/21</t>
  </si>
  <si>
    <t>02/01/21</t>
  </si>
  <si>
    <t xml:space="preserve">      28200.00</t>
  </si>
  <si>
    <t xml:space="preserve"> 58.510</t>
  </si>
  <si>
    <t>Bussino,Angela</t>
  </si>
  <si>
    <t>33 Bussino Lane   Mount Holly, VT  05758</t>
  </si>
  <si>
    <t xml:space="preserve">  0.480</t>
  </si>
  <si>
    <t>Chaffee,Patrick W.</t>
  </si>
  <si>
    <t>2 Newton Lane   East Middlebury, VT  05740</t>
  </si>
  <si>
    <t>04/15/09</t>
  </si>
  <si>
    <t>04/01/39</t>
  </si>
  <si>
    <t xml:space="preserve">       1624.44</t>
  </si>
  <si>
    <t xml:space="preserve">  0.080</t>
  </si>
  <si>
    <t>Czarnecki,Joan</t>
  </si>
  <si>
    <t>560 Blue Star Drive   Ira, VT  05735</t>
  </si>
  <si>
    <t xml:space="preserve">      12560.92</t>
  </si>
  <si>
    <t xml:space="preserve">  0.600</t>
  </si>
  <si>
    <t>Higbee,Janet E.</t>
  </si>
  <si>
    <t>192 Plains Road   Salisbury, VT  05769</t>
  </si>
  <si>
    <t>06/08/09</t>
  </si>
  <si>
    <t>12/31/09</t>
  </si>
  <si>
    <t>06/08/39</t>
  </si>
  <si>
    <t xml:space="preserve">      16500.00</t>
  </si>
  <si>
    <t>Reed,DorothyLouise</t>
  </si>
  <si>
    <t>Cecot,Jessica D.</t>
  </si>
  <si>
    <t>969 Main Street   West Rutland, VT  05777</t>
  </si>
  <si>
    <t xml:space="preserve">      16700.00</t>
  </si>
  <si>
    <t>Brown,Michelle A.</t>
  </si>
  <si>
    <t>401 Turkey Farm Road   Benson, VT  05743</t>
  </si>
  <si>
    <t xml:space="preserve">  1.340</t>
  </si>
  <si>
    <t>Lovelette,Michael</t>
  </si>
  <si>
    <t>31 Ballentine Road   Brandon, VT  05733</t>
  </si>
  <si>
    <t xml:space="preserve">      19400.00</t>
  </si>
  <si>
    <t>Stevenson,Sean T.</t>
  </si>
  <si>
    <t>123 Harrington Avenue   Rutland, VT  05701</t>
  </si>
  <si>
    <t xml:space="preserve">      24380.00</t>
  </si>
  <si>
    <t>Higgins,Daniel M.</t>
  </si>
  <si>
    <t>148 State Line Drive   Pownal, VT  05261</t>
  </si>
  <si>
    <t xml:space="preserve">  0.290</t>
  </si>
  <si>
    <t>Smith, Sr.,Jeffrey L.</t>
  </si>
  <si>
    <t>137 Dorr Drive   Rutland, VT  05701</t>
  </si>
  <si>
    <t>Street Llc,Marble</t>
  </si>
  <si>
    <t xml:space="preserve">      96000.00</t>
  </si>
  <si>
    <t xml:space="preserve">  4.610</t>
  </si>
  <si>
    <t>Lyman,Justin M.</t>
  </si>
  <si>
    <t>3937 Vt Route 30 North   Pawlet, VT  05761</t>
  </si>
  <si>
    <t xml:space="preserve">     137700.00</t>
  </si>
  <si>
    <t>Willman,Jody</t>
  </si>
  <si>
    <t>4333 US Route 4   Mendon, VT  05701</t>
  </si>
  <si>
    <t xml:space="preserve">       5330.00</t>
  </si>
  <si>
    <t xml:space="preserve">  0.260</t>
  </si>
  <si>
    <t>Poepoe,Joan</t>
  </si>
  <si>
    <t>88 Park Avenue   Rutland, VT  05701</t>
  </si>
  <si>
    <t>11/12/21</t>
  </si>
  <si>
    <t xml:space="preserve">      21652.45</t>
  </si>
  <si>
    <t xml:space="preserve">  1.040</t>
  </si>
  <si>
    <t>Mayhew,Regis</t>
  </si>
  <si>
    <t>214 North Branch Street   Bennington, VT  05201</t>
  </si>
  <si>
    <t xml:space="preserve">      12400.00</t>
  </si>
  <si>
    <t>Manfredi,Anthony P.</t>
  </si>
  <si>
    <t>138 Crescent Street   Rutland, VT  05701</t>
  </si>
  <si>
    <t>12/28/05</t>
  </si>
  <si>
    <t>09/23/14</t>
  </si>
  <si>
    <t>12/28/24</t>
  </si>
  <si>
    <t xml:space="preserve">       8495.00</t>
  </si>
  <si>
    <t xml:space="preserve">  0.410</t>
  </si>
  <si>
    <t>Women's Network &amp; Shelter</t>
  </si>
  <si>
    <t>103 Grove Street   Rutland, VT  05701</t>
  </si>
  <si>
    <t xml:space="preserve">  0.720</t>
  </si>
  <si>
    <t xml:space="preserve">      70800.00</t>
  </si>
  <si>
    <t>Lipkin,Susan E.</t>
  </si>
  <si>
    <t>1659 North Grove Street   Rutland, VT  05701</t>
  </si>
  <si>
    <t xml:space="preserve">       9601.00</t>
  </si>
  <si>
    <t xml:space="preserve">  0.460</t>
  </si>
  <si>
    <t>Nichols,Steven A.</t>
  </si>
  <si>
    <t>43  Bond Street   Manchester Center, VT  05255</t>
  </si>
  <si>
    <t xml:space="preserve">  2.640</t>
  </si>
  <si>
    <t>Ross,Naomi</t>
  </si>
  <si>
    <t>88 First Street   Rutland, VT  05701</t>
  </si>
  <si>
    <t xml:space="preserve">      84330.00</t>
  </si>
  <si>
    <t>Matteson,Ryan M.</t>
  </si>
  <si>
    <t>103 Culver Lane   East Dorset, VT  05253</t>
  </si>
  <si>
    <t xml:space="preserve">     115000.00</t>
  </si>
  <si>
    <t xml:space="preserve">  5.520</t>
  </si>
  <si>
    <t>Pockette,Frederick</t>
  </si>
  <si>
    <t>518 North Street   Brandon, VT  05733</t>
  </si>
  <si>
    <t xml:space="preserve">       4328.00</t>
  </si>
  <si>
    <t>Dupuis,Tina M.</t>
  </si>
  <si>
    <t xml:space="preserve">     165071.30</t>
  </si>
  <si>
    <t xml:space="preserve">  7.920</t>
  </si>
  <si>
    <t>Mecier,Adolph</t>
  </si>
  <si>
    <t xml:space="preserve">       6640.00</t>
  </si>
  <si>
    <t xml:space="preserve">  0.320</t>
  </si>
  <si>
    <t>Tooley,Melissa A.</t>
  </si>
  <si>
    <t>19 Church Street   Proctor, VT  05765</t>
  </si>
  <si>
    <t xml:space="preserve">      30648.00</t>
  </si>
  <si>
    <t>Crossman,Wanda</t>
  </si>
  <si>
    <t>821 Lamb Hill Road   Wells, VT  05774</t>
  </si>
  <si>
    <t xml:space="preserve">     103000.00</t>
  </si>
  <si>
    <t>Classen,DavidC.</t>
  </si>
  <si>
    <t>17 Meadow Street   Rutland, VT  05701</t>
  </si>
  <si>
    <t xml:space="preserve">     150000.00</t>
  </si>
  <si>
    <t xml:space="preserve"> 37.5000000</t>
  </si>
  <si>
    <t xml:space="preserve">  7.200</t>
  </si>
  <si>
    <t>Stute,Claudius</t>
  </si>
  <si>
    <t>404 Cedar Avenue   Rutland Town, VT  05701</t>
  </si>
  <si>
    <t xml:space="preserve">       9400.00</t>
  </si>
  <si>
    <t xml:space="preserve">  0.450</t>
  </si>
  <si>
    <t>Hess,Michael R.</t>
  </si>
  <si>
    <t>2836 VT Route 313 West   Arlington, VT  05250</t>
  </si>
  <si>
    <t xml:space="preserve">      86000.00</t>
  </si>
  <si>
    <t xml:space="preserve">  4.130</t>
  </si>
  <si>
    <t>Vaughn,Vicki</t>
  </si>
  <si>
    <t>322 College Street   Poultney, VT  05764</t>
  </si>
  <si>
    <t>10/26/15</t>
  </si>
  <si>
    <t>10/29/15</t>
  </si>
  <si>
    <t>10/01/34</t>
  </si>
  <si>
    <t>Bagley,Laura A.</t>
  </si>
  <si>
    <t>3280 Route 144   Benson, VT  05743</t>
  </si>
  <si>
    <t xml:space="preserve">       3250.00</t>
  </si>
  <si>
    <t xml:space="preserve">  0.160</t>
  </si>
  <si>
    <t>Morris,Nicole S.</t>
  </si>
  <si>
    <t>256 Soutthfield Drive   Williston, VT  05495</t>
  </si>
  <si>
    <t xml:space="preserve">       7267.00</t>
  </si>
  <si>
    <t>Mcdonnell,Patrick B.</t>
  </si>
  <si>
    <t>710 Arch Street   Pittsford, VT  05763</t>
  </si>
  <si>
    <t xml:space="preserve">      19980.00</t>
  </si>
  <si>
    <t>Morgan,Tamara</t>
  </si>
  <si>
    <t>430 VT 14 South   East Randolph, VT  05041</t>
  </si>
  <si>
    <t xml:space="preserve">       8185.00</t>
  </si>
  <si>
    <t>Kerr,Stephen</t>
  </si>
  <si>
    <t>1084  Route 153   Rupert, VT  05776</t>
  </si>
  <si>
    <t xml:space="preserve">       8900.00</t>
  </si>
  <si>
    <t>Roy,Elizabeth</t>
  </si>
  <si>
    <t>244 Brothers Road   Hartland, VT  05048</t>
  </si>
  <si>
    <t xml:space="preserve">      12170.00</t>
  </si>
  <si>
    <t xml:space="preserve">  0.580</t>
  </si>
  <si>
    <t>Berteau,Patrick</t>
  </si>
  <si>
    <t>131 Sherwood Forest Road   Richmond, VT  05477</t>
  </si>
  <si>
    <t>02/13/22</t>
  </si>
  <si>
    <t xml:space="preserve">       5800.00</t>
  </si>
  <si>
    <t xml:space="preserve">  0.280</t>
  </si>
  <si>
    <t xml:space="preserve">       6600.00</t>
  </si>
  <si>
    <t>Campbell,JasonA.</t>
  </si>
  <si>
    <t>927 Niles School Road   Pownal, VT  05261</t>
  </si>
  <si>
    <t xml:space="preserve">       4740.00</t>
  </si>
  <si>
    <t xml:space="preserve">  0.230</t>
  </si>
  <si>
    <t>Loring,Gribbin</t>
  </si>
  <si>
    <t>91 Thacher Road   Bolton, VT  05477</t>
  </si>
  <si>
    <t xml:space="preserve">  1.920</t>
  </si>
  <si>
    <t>Melen,KimberlyR</t>
  </si>
  <si>
    <t>22 High Street   Proctor, VT  05765</t>
  </si>
  <si>
    <t xml:space="preserve">       9100.00</t>
  </si>
  <si>
    <t xml:space="preserve">  0.440</t>
  </si>
  <si>
    <t>Martin,MichaelG</t>
  </si>
  <si>
    <t>940 Saxton River Road   Saxtons River, VT  05154</t>
  </si>
  <si>
    <t>02/17/22</t>
  </si>
  <si>
    <t>Hassan,ElizabethH.</t>
  </si>
  <si>
    <t>64 Litchfiled Avenue   Rutland, VT  05701</t>
  </si>
  <si>
    <t>Richardson,BarbaraE.</t>
  </si>
  <si>
    <t>577 N. Birchhill Road   Brandon, VT  05733</t>
  </si>
  <si>
    <t xml:space="preserve">       3850.00</t>
  </si>
  <si>
    <t xml:space="preserve">  0.180</t>
  </si>
  <si>
    <t>Rossi,PeterJ.</t>
  </si>
  <si>
    <t>22 Mudget Hill   Johnson, VT  05656</t>
  </si>
  <si>
    <t>02/05/22</t>
  </si>
  <si>
    <t xml:space="preserve">      15978.00</t>
  </si>
  <si>
    <t xml:space="preserve">  0.770</t>
  </si>
  <si>
    <t>Dicranain,Paul A.</t>
  </si>
  <si>
    <t>5 Hillside Street   Bennington, VT  05257</t>
  </si>
  <si>
    <t xml:space="preserve">       3050.00</t>
  </si>
  <si>
    <t xml:space="preserve">  0.150</t>
  </si>
  <si>
    <t>Mcgee-hanson,Anna</t>
  </si>
  <si>
    <t>150 Sharon Lane   Belmont, VT  05730</t>
  </si>
  <si>
    <t xml:space="preserve">       5264.00</t>
  </si>
  <si>
    <t xml:space="preserve">  0.250</t>
  </si>
  <si>
    <t>Mueller,Suzanne</t>
  </si>
  <si>
    <t>137 Lincoln Avenue   Rutland, VT  05701</t>
  </si>
  <si>
    <t xml:space="preserve">      14192.00</t>
  </si>
  <si>
    <t>Mcintyre,Sheila</t>
  </si>
  <si>
    <t>300 Grove Street, Unit #9   Rutland, VT  05701</t>
  </si>
  <si>
    <t xml:space="preserve">       3570.00</t>
  </si>
  <si>
    <t xml:space="preserve">  0.170</t>
  </si>
  <si>
    <t>Bernard,LorelleA</t>
  </si>
  <si>
    <t>PO Box 148   Pittsford, VT  05763</t>
  </si>
  <si>
    <t xml:space="preserve">       4415.00</t>
  </si>
  <si>
    <t>513 Rod &amp; Gun Club Road   Ludlow, VT  05149</t>
  </si>
  <si>
    <t>Danforth,Tammy M.</t>
  </si>
  <si>
    <t>180 North Road   Sunderland, VT  05252</t>
  </si>
  <si>
    <t>09/22/21</t>
  </si>
  <si>
    <t xml:space="preserve">      14890.00</t>
  </si>
  <si>
    <t xml:space="preserve">  0.710</t>
  </si>
  <si>
    <t>Work Out</t>
  </si>
  <si>
    <t xml:space="preserve">     103476.00</t>
  </si>
  <si>
    <t xml:space="preserve">  4.970</t>
  </si>
  <si>
    <t>Peterson,Thomas</t>
  </si>
  <si>
    <t>2069 East Pittsford Road   Rutland Town, VT  05701</t>
  </si>
  <si>
    <t>02/22/22</t>
  </si>
  <si>
    <t xml:space="preserve">       7760.00</t>
  </si>
  <si>
    <t xml:space="preserve">  0.370</t>
  </si>
  <si>
    <t xml:space="preserve">       2649.50</t>
  </si>
  <si>
    <t xml:space="preserve">  0.130</t>
  </si>
  <si>
    <t xml:space="preserve">       4176.91</t>
  </si>
  <si>
    <t xml:space="preserve">  9.1198908</t>
  </si>
  <si>
    <t xml:space="preserve">  0.200</t>
  </si>
  <si>
    <t>Korzun,Angela</t>
  </si>
  <si>
    <t>66 Harrington Avenue   Rutland, VT  05701</t>
  </si>
  <si>
    <t>11/01/24</t>
  </si>
  <si>
    <t>10/05/12</t>
  </si>
  <si>
    <t>12/01/24</t>
  </si>
  <si>
    <t xml:space="preserve">      10400.00</t>
  </si>
  <si>
    <t xml:space="preserve">  0.500</t>
  </si>
  <si>
    <t>Bergantino, Jr.,Hugo</t>
  </si>
  <si>
    <t xml:space="preserve">      30794.73</t>
  </si>
  <si>
    <t xml:space="preserve">       7700.00</t>
  </si>
  <si>
    <t>BR-L353</t>
  </si>
  <si>
    <t>Larock,Jeffrey L.</t>
  </si>
  <si>
    <t>3207 Birch Hill Road   Brandon, VT  05733</t>
  </si>
  <si>
    <t>08/24/20</t>
  </si>
  <si>
    <t>10/01/20</t>
  </si>
  <si>
    <t xml:space="preserve">      14628.00</t>
  </si>
  <si>
    <t>FH-L97</t>
  </si>
  <si>
    <t>Collett,Cherie A.</t>
  </si>
  <si>
    <t>Town Highway 31   Benson, VT  05743</t>
  </si>
  <si>
    <t xml:space="preserve">  1.200</t>
  </si>
  <si>
    <t>H-L1</t>
  </si>
  <si>
    <t>Cockey,Christopher</t>
  </si>
  <si>
    <t>26 Hopkins Street   Rutland, VT  05701</t>
  </si>
  <si>
    <t>06/01/21</t>
  </si>
  <si>
    <t xml:space="preserve">      57653.11</t>
  </si>
  <si>
    <t xml:space="preserve">  2.770</t>
  </si>
  <si>
    <t>H-L3</t>
  </si>
  <si>
    <t>Rixon,David</t>
  </si>
  <si>
    <t>13 Royce Street   Rutland, VT  05701</t>
  </si>
  <si>
    <t xml:space="preserve">      76196.67</t>
  </si>
  <si>
    <t xml:space="preserve">  3.660</t>
  </si>
  <si>
    <t>LC-L448</t>
  </si>
  <si>
    <t>Munger,Robert J.</t>
  </si>
  <si>
    <t>1245 Delorm road   Leicester, VT  05778</t>
  </si>
  <si>
    <t>06/17/21</t>
  </si>
  <si>
    <t xml:space="preserve">      43000.00</t>
  </si>
  <si>
    <t>POW-L640</t>
  </si>
  <si>
    <t>Clark,Shannon</t>
  </si>
  <si>
    <t>67 Snake Hill   North Pownal, VT  05260</t>
  </si>
  <si>
    <t>07/01/35</t>
  </si>
  <si>
    <t>09/09/05</t>
  </si>
  <si>
    <t>08/01/35</t>
  </si>
  <si>
    <t xml:space="preserve">       7260.00</t>
  </si>
  <si>
    <t>PR-L226</t>
  </si>
  <si>
    <t>Morse,Melissa P</t>
  </si>
  <si>
    <t>8-10 Beaver Pond Road   Proctor, VT  05765</t>
  </si>
  <si>
    <t xml:space="preserve">      14500.00</t>
  </si>
  <si>
    <t>RC-L223</t>
  </si>
  <si>
    <t>Mctaggart,Cynthia M.</t>
  </si>
  <si>
    <t>50 Elm Street   Rutland, VT  05701</t>
  </si>
  <si>
    <t>FHA</t>
  </si>
  <si>
    <t>RC-L569</t>
  </si>
  <si>
    <t>Binder,Joyce</t>
  </si>
  <si>
    <t>218 Adams Street   Rutland, VT  05701</t>
  </si>
  <si>
    <t>WR-L127A</t>
  </si>
  <si>
    <t>Lundrigan,John M.</t>
  </si>
  <si>
    <t>59 Elm Street   West Rutland, VT  05777</t>
  </si>
  <si>
    <t>12/01/22</t>
  </si>
  <si>
    <t>01/01/95</t>
  </si>
  <si>
    <t>01/01/23</t>
  </si>
  <si>
    <t xml:space="preserve">       6300.00</t>
  </si>
  <si>
    <t xml:space="preserve">  0.300</t>
  </si>
  <si>
    <t>WR-L636</t>
  </si>
  <si>
    <t>Limited Partnership,Rutla</t>
  </si>
  <si>
    <t>110 Marble Street   West Rutland, VT  05777</t>
  </si>
  <si>
    <t>09/01/35</t>
  </si>
  <si>
    <t>08/24/05</t>
  </si>
  <si>
    <t>10/01/35</t>
  </si>
  <si>
    <t>WR-L719</t>
  </si>
  <si>
    <t>07/01/36</t>
  </si>
  <si>
    <t>08/01/06</t>
  </si>
  <si>
    <t>08/01/36</t>
  </si>
  <si>
    <t>Investor Totals For 73 Loans:</t>
  </si>
  <si>
    <t>Hill,Jaska</t>
  </si>
  <si>
    <t>3521 Rotue 155   Belmont, VT  05730</t>
  </si>
  <si>
    <t xml:space="preserve">  7.180</t>
  </si>
  <si>
    <t>Conway,Shawn</t>
  </si>
  <si>
    <t>2166 Furnace Road   Pittsford, VT  05763</t>
  </si>
  <si>
    <t xml:space="preserve"> 31.6666667</t>
  </si>
  <si>
    <t xml:space="preserve">  1.710</t>
  </si>
  <si>
    <t>Eagan,Nathan Z.</t>
  </si>
  <si>
    <t>2 Third Street   Fair Haven, VT  05743</t>
  </si>
  <si>
    <t xml:space="preserve">      32300.00</t>
  </si>
  <si>
    <t xml:space="preserve">  5.800</t>
  </si>
  <si>
    <t xml:space="preserve">       8000.00</t>
  </si>
  <si>
    <t xml:space="preserve"> 55.1724138</t>
  </si>
  <si>
    <t>Jenkins,Laura</t>
  </si>
  <si>
    <t>192 Stratton Road   Rutland, VT  05701</t>
  </si>
  <si>
    <t xml:space="preserve">  3.590</t>
  </si>
  <si>
    <t>West,Gail M.</t>
  </si>
  <si>
    <t>3 Maple Street   Fair Haven, VT  05743</t>
  </si>
  <si>
    <t xml:space="preserve">      46500.00</t>
  </si>
  <si>
    <t xml:space="preserve">  8.350</t>
  </si>
  <si>
    <t>Ballard,Joan E.</t>
  </si>
  <si>
    <t>14 Central Avenue   Rutland, VT  05701</t>
  </si>
  <si>
    <t xml:space="preserve">      20981.00</t>
  </si>
  <si>
    <t>Crandall,Roderick L.</t>
  </si>
  <si>
    <t>1215 Route 153   West Rupert, VT  05776</t>
  </si>
  <si>
    <t xml:space="preserve">      25683.00</t>
  </si>
  <si>
    <t>Baird,Peter J.</t>
  </si>
  <si>
    <t>692 Pleasant Street   West Rutland, VT  05777</t>
  </si>
  <si>
    <t>Chadwick,Julie</t>
  </si>
  <si>
    <t>496 Clarendon Avenue   West Rutland, VT  05777</t>
  </si>
  <si>
    <t xml:space="preserve">  4.490</t>
  </si>
  <si>
    <t>Cheney,Barbara</t>
  </si>
  <si>
    <t>81 Way Lane   Bridport, VT  05734</t>
  </si>
  <si>
    <t xml:space="preserve">  4.380</t>
  </si>
  <si>
    <t>Bradley,Kandi K.</t>
  </si>
  <si>
    <t>340 York Street   Poultney, VT  05764</t>
  </si>
  <si>
    <t>10/29/21</t>
  </si>
  <si>
    <t>Jenkins,Mary</t>
  </si>
  <si>
    <t>122 Library Avenue   Rutland, VT  05701</t>
  </si>
  <si>
    <t xml:space="preserve">  3.230</t>
  </si>
  <si>
    <t>Flanders,Richard</t>
  </si>
  <si>
    <t>1200 Route 30 South   Castleton, VT  05735</t>
  </si>
  <si>
    <t xml:space="preserve">      23500.00</t>
  </si>
  <si>
    <t>Hynick,Leona C.</t>
  </si>
  <si>
    <t>247 Union Street   Bennington, VT  05201</t>
  </si>
  <si>
    <t xml:space="preserve">      15500.00</t>
  </si>
  <si>
    <t>Shackett,Brenda</t>
  </si>
  <si>
    <t>22 Church Street   Brandon, VT  05733</t>
  </si>
  <si>
    <t>PO Box 45   Forest Dale, VT  05745</t>
  </si>
  <si>
    <t xml:space="preserve">      38518.00</t>
  </si>
  <si>
    <t xml:space="preserve">  6.920</t>
  </si>
  <si>
    <t>ADD-L725</t>
  </si>
  <si>
    <t>Buchanan,Trudy</t>
  </si>
  <si>
    <t>1201 Mountain Road   Addison, VT  05491</t>
  </si>
  <si>
    <t>10/18/21</t>
  </si>
  <si>
    <t xml:space="preserve">  5.390</t>
  </si>
  <si>
    <t>BR-L452</t>
  </si>
  <si>
    <t>Sandor,Andrea</t>
  </si>
  <si>
    <t>27-31 Church Street   Brandon, VT  05733</t>
  </si>
  <si>
    <t xml:space="preserve">      50000.00</t>
  </si>
  <si>
    <t>MID-L572</t>
  </si>
  <si>
    <t>Brown,Ronald</t>
  </si>
  <si>
    <t>1 South Leno Lane   Middlebury, VT  05753</t>
  </si>
  <si>
    <t xml:space="preserve">      48050.00</t>
  </si>
  <si>
    <t xml:space="preserve">  8.630</t>
  </si>
  <si>
    <t>Tatro,Debra</t>
  </si>
  <si>
    <t>133 Tatro Road   Stamford, VT  05352</t>
  </si>
  <si>
    <t>Loan Amount Accounted for in Full in 2022 Write Offs</t>
  </si>
  <si>
    <t>Investor Totals For 21 Loans:</t>
  </si>
  <si>
    <t>Neff,HannahK.</t>
  </si>
  <si>
    <t>19 Highlawn Road   Brattleboro, VT  05301</t>
  </si>
  <si>
    <t xml:space="preserve">      34860.00</t>
  </si>
  <si>
    <t xml:space="preserve"> 19.770</t>
  </si>
  <si>
    <t>Reames,AnnL.</t>
  </si>
  <si>
    <t>146 Town Line Drive   Brandon, VT  05733</t>
  </si>
  <si>
    <t xml:space="preserve">       5651.00</t>
  </si>
  <si>
    <t xml:space="preserve">  3.200</t>
  </si>
  <si>
    <t>Holdren,AlexK.</t>
  </si>
  <si>
    <t>53 Forest Street   Rutland, VT  05701</t>
  </si>
  <si>
    <t xml:space="preserve"> 22.680</t>
  </si>
  <si>
    <t>Smith,Derek A.K.</t>
  </si>
  <si>
    <t>2115 Forestdale Road   Brandon, VT  05733</t>
  </si>
  <si>
    <t xml:space="preserve">      12974.00</t>
  </si>
  <si>
    <t xml:space="preserve">  7.360</t>
  </si>
  <si>
    <t>Grube,ColinK.</t>
  </si>
  <si>
    <t>87 Crosby Street   Brattleboro, VT  05301</t>
  </si>
  <si>
    <t xml:space="preserve">      12060.00</t>
  </si>
  <si>
    <t xml:space="preserve">  6.840</t>
  </si>
  <si>
    <t>Adams, Jr.,JohnK.</t>
  </si>
  <si>
    <t xml:space="preserve">      11350.00</t>
  </si>
  <si>
    <t xml:space="preserve">  6.440</t>
  </si>
  <si>
    <t>Griffin,EdwardK.</t>
  </si>
  <si>
    <t>159 River Road   Chester, VT  05143</t>
  </si>
  <si>
    <t xml:space="preserve">      23385.00</t>
  </si>
  <si>
    <t xml:space="preserve"> 13.260</t>
  </si>
  <si>
    <t>Wheelock,ToddK.</t>
  </si>
  <si>
    <t>19 High Street   Rutland, VT  05701</t>
  </si>
  <si>
    <t xml:space="preserve">       5740.00</t>
  </si>
  <si>
    <t xml:space="preserve">  3.250</t>
  </si>
  <si>
    <t>Bissette,KaitlinK.</t>
  </si>
  <si>
    <t>33 West Street   Fair Haven, VT  05743</t>
  </si>
  <si>
    <t xml:space="preserve">      10114.00</t>
  </si>
  <si>
    <t>Thebodo,Stacey K.K.</t>
  </si>
  <si>
    <t>63 Conkey Hill Road   Orwell, VT  05760</t>
  </si>
  <si>
    <t xml:space="preserve">       9370.00</t>
  </si>
  <si>
    <t xml:space="preserve">  5.310</t>
  </si>
  <si>
    <t>Wunderlich,MaxK.</t>
  </si>
  <si>
    <t>406 Jericho Street   White River Junction, VT  05001</t>
  </si>
  <si>
    <t xml:space="preserve">       6560.00</t>
  </si>
  <si>
    <t>Harrington,CurtisK.</t>
  </si>
  <si>
    <t>144 King Farm Road   Rochester, VT  05767</t>
  </si>
  <si>
    <t xml:space="preserve">       4295.00</t>
  </si>
  <si>
    <t>Investor Totals For 12 Loans:</t>
  </si>
  <si>
    <t>Greenawalt,Duane</t>
  </si>
  <si>
    <t>272-274 Union Street   Bennington, VT  05201</t>
  </si>
  <si>
    <t xml:space="preserve">      85500.00</t>
  </si>
  <si>
    <t xml:space="preserve">      55209.73</t>
  </si>
  <si>
    <t>Carlson,Elise</t>
  </si>
  <si>
    <t>102C East Allen Street   Winooski, VT  05404</t>
  </si>
  <si>
    <t xml:space="preserve">       8050.00</t>
  </si>
  <si>
    <t xml:space="preserve"> 32.840</t>
  </si>
  <si>
    <t>Chesney,Rhonda</t>
  </si>
  <si>
    <t>335 School Street   West Burke, VT  05871</t>
  </si>
  <si>
    <t xml:space="preserve">      16466.00</t>
  </si>
  <si>
    <t xml:space="preserve"> 67.160</t>
  </si>
  <si>
    <t>Sausville,Shirley</t>
  </si>
  <si>
    <t>820 East Road   Bennington, VT  05201</t>
  </si>
  <si>
    <t xml:space="preserve">  3.440</t>
  </si>
  <si>
    <t>Brown,Robert</t>
  </si>
  <si>
    <t>2 Belvedere Street   Bennington, VT  05201</t>
  </si>
  <si>
    <t>11/01/30</t>
  </si>
  <si>
    <t>12/01/30</t>
  </si>
  <si>
    <t>Chandler,Constance J.</t>
  </si>
  <si>
    <t>617 East Main Street   Poultney, VT  05764</t>
  </si>
  <si>
    <t xml:space="preserve">  7.010</t>
  </si>
  <si>
    <t>Minard,Ray</t>
  </si>
  <si>
    <t>864 Airport Road   Clarendon, VT  05759</t>
  </si>
  <si>
    <t>Langdon,Susan A.</t>
  </si>
  <si>
    <t>59 West Street   Middletown Springs, VT  05757</t>
  </si>
  <si>
    <t>Colomb,Ronald W.</t>
  </si>
  <si>
    <t>47 East Street   Rutland, VT  05701</t>
  </si>
  <si>
    <t xml:space="preserve">       8300.00</t>
  </si>
  <si>
    <t>17 East Street   Rutland, VT  05702</t>
  </si>
  <si>
    <t xml:space="preserve">      26380.00</t>
  </si>
  <si>
    <t xml:space="preserve">  6.980</t>
  </si>
  <si>
    <t>Schmidt,Erika L.</t>
  </si>
  <si>
    <t>2794 Green Hill Road   Danby, VT  05739</t>
  </si>
  <si>
    <t xml:space="preserve">  3.970</t>
  </si>
  <si>
    <t>Roberts,Maryanne</t>
  </si>
  <si>
    <t>1814 West River Road   Lincoln, VT  05443</t>
  </si>
  <si>
    <t>Rabideau,Steven</t>
  </si>
  <si>
    <t>143 Dorr Drive   Rutland, VT  05701</t>
  </si>
  <si>
    <t>09/20/21</t>
  </si>
  <si>
    <t xml:space="preserve"> 46.5662078</t>
  </si>
  <si>
    <t>Lester,Robert J.</t>
  </si>
  <si>
    <t>84 School Street   Castleton, VT  05735</t>
  </si>
  <si>
    <t xml:space="preserve">       4000.00</t>
  </si>
  <si>
    <t xml:space="preserve">  1.060</t>
  </si>
  <si>
    <t>Blaise,Robert G.</t>
  </si>
  <si>
    <t>297 Hazel Drive   Bristol, VT  05443</t>
  </si>
  <si>
    <t xml:space="preserve">       3208.00</t>
  </si>
  <si>
    <t xml:space="preserve">  0.850</t>
  </si>
  <si>
    <t>Watters,Eva</t>
  </si>
  <si>
    <t>311 Stafford Street   Bennington, VT  05201</t>
  </si>
  <si>
    <t xml:space="preserve">  5.290</t>
  </si>
  <si>
    <t>Murray,Deborah J.</t>
  </si>
  <si>
    <t>175 Grove Street   Rutland, VT  05701</t>
  </si>
  <si>
    <t>Leeson,Mark</t>
  </si>
  <si>
    <t>7 Oak Street Ext.   Rutland, VT  05701</t>
  </si>
  <si>
    <t>Beayon,Jody</t>
  </si>
  <si>
    <t>1 Cedar Street   Fair Haven, VT  05743</t>
  </si>
  <si>
    <t xml:space="preserve">      12631.00</t>
  </si>
  <si>
    <t xml:space="preserve">  3.340</t>
  </si>
  <si>
    <t>Newton,Roy M.</t>
  </si>
  <si>
    <t>37 Park Street   Castleton, VT  05735</t>
  </si>
  <si>
    <t xml:space="preserve">      42600.00</t>
  </si>
  <si>
    <t xml:space="preserve"> 11.270</t>
  </si>
  <si>
    <t>Didio,Jon Curtis</t>
  </si>
  <si>
    <t>237 Coolidge Avenue   Rutland, VT  05701</t>
  </si>
  <si>
    <t xml:space="preserve">       3125.00</t>
  </si>
  <si>
    <t>Bender,Jeffrey V.</t>
  </si>
  <si>
    <t>15 Tamarack Lane   Rutland Town, VT  05701</t>
  </si>
  <si>
    <t xml:space="preserve">      21080.00</t>
  </si>
  <si>
    <t>Smith,Martin E.</t>
  </si>
  <si>
    <t>253 East Wells Road   Wells, VT  05774</t>
  </si>
  <si>
    <t>10/22/21</t>
  </si>
  <si>
    <t xml:space="preserve">      27725.00</t>
  </si>
  <si>
    <t xml:space="preserve">  7.330</t>
  </si>
  <si>
    <t>Burns,Veronica B.</t>
  </si>
  <si>
    <t>16 Deep Woods Road   Winhall, VT  05340</t>
  </si>
  <si>
    <t xml:space="preserve">       3945.00</t>
  </si>
  <si>
    <t>Mills,Nicole</t>
  </si>
  <si>
    <t>143 Meadow Lane   Dorset, VT  05251</t>
  </si>
  <si>
    <t xml:space="preserve">      23954.00</t>
  </si>
  <si>
    <t xml:space="preserve">  6.330</t>
  </si>
  <si>
    <t>Investor Totals For 23 Loans:</t>
  </si>
  <si>
    <t>Wallett,William J.</t>
  </si>
  <si>
    <t>2138 Vt Route 3   Pittsford, VT  05763</t>
  </si>
  <si>
    <t xml:space="preserve">      16000.00</t>
  </si>
  <si>
    <t xml:space="preserve">  6.800</t>
  </si>
  <si>
    <t>Miller,Elizabeth J.</t>
  </si>
  <si>
    <t>817 Coy Hill Road   Middletown Springs, VT  05757</t>
  </si>
  <si>
    <t xml:space="preserve">       8167.00</t>
  </si>
  <si>
    <t xml:space="preserve"> 52.6903226</t>
  </si>
  <si>
    <t xml:space="preserve">  3.470</t>
  </si>
  <si>
    <t>Lauzon,Paula D.</t>
  </si>
  <si>
    <t>71 Gratz Pvt. Road   Shaftsbury, VT  05262</t>
  </si>
  <si>
    <t xml:space="preserve">  7.650</t>
  </si>
  <si>
    <t>Kyhill,Steven</t>
  </si>
  <si>
    <t>371 Main Street   Castleton, VT  05735</t>
  </si>
  <si>
    <t>07/06/12</t>
  </si>
  <si>
    <t xml:space="preserve">      14786.00</t>
  </si>
  <si>
    <t xml:space="preserve">  6.280</t>
  </si>
  <si>
    <t>Guilmette,Ramon</t>
  </si>
  <si>
    <t>740 Vt Route 9   Woodford, VT  05201</t>
  </si>
  <si>
    <t xml:space="preserve">      45000.00</t>
  </si>
  <si>
    <t xml:space="preserve"> 19.120</t>
  </si>
  <si>
    <t>05/31/16</t>
  </si>
  <si>
    <t>10/01/32</t>
  </si>
  <si>
    <t xml:space="preserve">      20500.00</t>
  </si>
  <si>
    <t xml:space="preserve"> 68.3333333</t>
  </si>
  <si>
    <t xml:space="preserve">  8.710</t>
  </si>
  <si>
    <t>Roland,Susan M.</t>
  </si>
  <si>
    <t>598 Main Street   West Rutland, VT  05777</t>
  </si>
  <si>
    <t>10/16/42</t>
  </si>
  <si>
    <t>11/21/12</t>
  </si>
  <si>
    <t>11/16/42</t>
  </si>
  <si>
    <t xml:space="preserve">      13465.00</t>
  </si>
  <si>
    <t xml:space="preserve">  5.720</t>
  </si>
  <si>
    <t>Pratt,Krystyna</t>
  </si>
  <si>
    <t>166 Valley View  Lane   West Rutland, VT  05777</t>
  </si>
  <si>
    <t xml:space="preserve">      11275.00</t>
  </si>
  <si>
    <t xml:space="preserve">  4.790</t>
  </si>
  <si>
    <t>Jones,Thomas L.</t>
  </si>
  <si>
    <t>PO Box 92   Wallingford, VT  05773</t>
  </si>
  <si>
    <t xml:space="preserve">      60700.00</t>
  </si>
  <si>
    <t xml:space="preserve"> 25.790</t>
  </si>
  <si>
    <t>Ley,Carmen</t>
  </si>
  <si>
    <t>101 Brown Street   Rutland, VT  05701</t>
  </si>
  <si>
    <t xml:space="preserve">        504.13</t>
  </si>
  <si>
    <t xml:space="preserve">       1500.00</t>
  </si>
  <si>
    <t xml:space="preserve"> 15.0000000</t>
  </si>
  <si>
    <t xml:space="preserve">  1.310</t>
  </si>
  <si>
    <t xml:space="preserve">        800.00</t>
  </si>
  <si>
    <t xml:space="preserve">  7.4074074</t>
  </si>
  <si>
    <t>Therrien,Lorraine</t>
  </si>
  <si>
    <t>94 Franklin Street   Rutland, VT  05701</t>
  </si>
  <si>
    <t>01/20/24</t>
  </si>
  <si>
    <t>06/10/14</t>
  </si>
  <si>
    <t xml:space="preserve">       1000.00</t>
  </si>
  <si>
    <t>07/20/41</t>
  </si>
  <si>
    <t>08/01/41</t>
  </si>
  <si>
    <t>Denton,Leah</t>
  </si>
  <si>
    <t>11/22/06</t>
  </si>
  <si>
    <t>11/22/26</t>
  </si>
  <si>
    <t xml:space="preserve">       1952.00</t>
  </si>
  <si>
    <t>1591B</t>
  </si>
  <si>
    <t>01/12/45</t>
  </si>
  <si>
    <t>06/30/16</t>
  </si>
  <si>
    <t>02/12/45</t>
  </si>
  <si>
    <t xml:space="preserve">       3300.00</t>
  </si>
  <si>
    <t xml:space="preserve"> 11.9303269</t>
  </si>
  <si>
    <t xml:space="preserve"> 13.3333333</t>
  </si>
  <si>
    <t>07/29/51</t>
  </si>
  <si>
    <t>08/31/21</t>
  </si>
  <si>
    <t xml:space="preserve">       3465.00</t>
  </si>
  <si>
    <t xml:space="preserve">  3.020</t>
  </si>
  <si>
    <t>10/19/51</t>
  </si>
  <si>
    <t>11/10/21</t>
  </si>
  <si>
    <t xml:space="preserve"> 26.140</t>
  </si>
  <si>
    <t>Theodorou,Evangeline</t>
  </si>
  <si>
    <t>14 1/2 Kingsley Avenue   Rutland, VT  05701</t>
  </si>
  <si>
    <t>11/15/51</t>
  </si>
  <si>
    <t xml:space="preserve">      68250.00</t>
  </si>
  <si>
    <t xml:space="preserve"> 59.470</t>
  </si>
  <si>
    <t>Rivers,Lillia A.</t>
  </si>
  <si>
    <t>9 Church Streeet   Brandon, VT  05733</t>
  </si>
  <si>
    <t xml:space="preserve">      19006.00</t>
  </si>
  <si>
    <t xml:space="preserve"> 16.210</t>
  </si>
  <si>
    <t>Gladding,Charlotte</t>
  </si>
  <si>
    <t>101 Curtis Avenue   Rutland,, VT  05701</t>
  </si>
  <si>
    <t xml:space="preserve">       5287.00</t>
  </si>
  <si>
    <t xml:space="preserve">  4.510</t>
  </si>
  <si>
    <t>Powers,Mary Catherine</t>
  </si>
  <si>
    <t>73 North Street Extension   Rutland, VT  05701</t>
  </si>
  <si>
    <t xml:space="preserve">       4795.00</t>
  </si>
  <si>
    <t>Moch,Wanda</t>
  </si>
  <si>
    <t>28 Forest Street   Rutland, VT  05701</t>
  </si>
  <si>
    <t>11/30/20</t>
  </si>
  <si>
    <t>11/19/20</t>
  </si>
  <si>
    <t>12/30/20</t>
  </si>
  <si>
    <t xml:space="preserve">      10350.00</t>
  </si>
  <si>
    <t xml:space="preserve">  8.830</t>
  </si>
  <si>
    <t>Benjamin,Francis</t>
  </si>
  <si>
    <t>Lot 9 Maple Ridge Trailer Park   Bristol, VT  05443</t>
  </si>
  <si>
    <t>09/15/21</t>
  </si>
  <si>
    <t xml:space="preserve">       4471.00</t>
  </si>
  <si>
    <t xml:space="preserve">  3.810</t>
  </si>
  <si>
    <t>1248 Monument Hill Road   Castleton, VT  05735</t>
  </si>
  <si>
    <t>11/23/20</t>
  </si>
  <si>
    <t xml:space="preserve">       4035.00</t>
  </si>
  <si>
    <t>Sutowski,Pauline</t>
  </si>
  <si>
    <t>1227 Main Street   West Rutland, VT  05777</t>
  </si>
  <si>
    <t xml:space="preserve">      14670.00</t>
  </si>
  <si>
    <t xml:space="preserve"> 12.510</t>
  </si>
  <si>
    <t>Davison,DebraC.</t>
  </si>
  <si>
    <t>11 East  Road   Middlebury, VT  05753</t>
  </si>
  <si>
    <t xml:space="preserve">       1400.00</t>
  </si>
  <si>
    <t>Taylor,Marjorie</t>
  </si>
  <si>
    <t>6 Maple Ridge Terr.   Bristol, VT  05443</t>
  </si>
  <si>
    <t xml:space="preserve">       8020.00</t>
  </si>
  <si>
    <t xml:space="preserve">      22396.00</t>
  </si>
  <si>
    <t xml:space="preserve"> 89.5840000</t>
  </si>
  <si>
    <t xml:space="preserve"> 19.100</t>
  </si>
  <si>
    <t>Duprat,PaulC.</t>
  </si>
  <si>
    <t>1814 Country Club Road   Brandon, VT  05733</t>
  </si>
  <si>
    <t xml:space="preserve">       3870.00</t>
  </si>
  <si>
    <t xml:space="preserve">  3.300</t>
  </si>
  <si>
    <t xml:space="preserve">       8195.00</t>
  </si>
  <si>
    <t xml:space="preserve">  6.990</t>
  </si>
  <si>
    <t>Boutin,Aleta M.</t>
  </si>
  <si>
    <t>23 White Birches  MHP   Bennington, VT  05201</t>
  </si>
  <si>
    <t xml:space="preserve">       5230.00</t>
  </si>
  <si>
    <t xml:space="preserve">  4.460</t>
  </si>
  <si>
    <t>Tyll,Diane E.</t>
  </si>
  <si>
    <t>116 Lillian Drive   Castleton, VT  05735</t>
  </si>
  <si>
    <t>10/15/21</t>
  </si>
  <si>
    <t xml:space="preserve">       5512.00</t>
  </si>
  <si>
    <t xml:space="preserve">  4.700</t>
  </si>
  <si>
    <t xml:space="preserve">       4954.23</t>
  </si>
  <si>
    <t xml:space="preserve"> 16.6165688</t>
  </si>
  <si>
    <t>Brinkman,Irene R.</t>
  </si>
  <si>
    <t>17 New Haven Road   Vergennes, VT  05491</t>
  </si>
  <si>
    <t xml:space="preserve">      24200.00</t>
  </si>
  <si>
    <t xml:space="preserve">  8.760</t>
  </si>
  <si>
    <t>147 Hazel Drive   Bristol, VT  05443</t>
  </si>
  <si>
    <t xml:space="preserve">       5215.00</t>
  </si>
  <si>
    <t>Henry,ShawnC.</t>
  </si>
  <si>
    <t>609 River Street, Lot 44   Castleton, VT  05735</t>
  </si>
  <si>
    <t xml:space="preserve">      12265.00</t>
  </si>
  <si>
    <t xml:space="preserve">  4.440</t>
  </si>
  <si>
    <t>Bishop,JamieA.3450023</t>
  </si>
  <si>
    <t>66 Countryside Drive   Rutland, VT  05701</t>
  </si>
  <si>
    <t xml:space="preserve">      16285.00</t>
  </si>
  <si>
    <t xml:space="preserve">  5.890</t>
  </si>
  <si>
    <t xml:space="preserve">      33410.00</t>
  </si>
  <si>
    <t xml:space="preserve"> 12.090</t>
  </si>
  <si>
    <t>Cathcart,Stephen</t>
  </si>
  <si>
    <t>5 Mechanic Street   Fair Haven, VT  05743</t>
  </si>
  <si>
    <t>08/09/21</t>
  </si>
  <si>
    <t xml:space="preserve">      15060.00</t>
  </si>
  <si>
    <t xml:space="preserve">  5.450</t>
  </si>
  <si>
    <t>Forbes,Elizabeth A.</t>
  </si>
  <si>
    <t>661 Pearl Street   Brandon, VT  05733</t>
  </si>
  <si>
    <t xml:space="preserve">       8620.00</t>
  </si>
  <si>
    <t xml:space="preserve">  3.120</t>
  </si>
  <si>
    <t>Gabcik,Nicole P.</t>
  </si>
  <si>
    <t>24 Kendall Avenue   Rutland, VT  05701</t>
  </si>
  <si>
    <t xml:space="preserve">      21032.00</t>
  </si>
  <si>
    <t xml:space="preserve">  7.610</t>
  </si>
  <si>
    <t>Taras,Kimberly A.</t>
  </si>
  <si>
    <t>352 Glastenbury Road   Shaftsbury, VT  05262</t>
  </si>
  <si>
    <t xml:space="preserve">       9165.00</t>
  </si>
  <si>
    <t xml:space="preserve">  3.320</t>
  </si>
  <si>
    <t>Steinberg,David L.</t>
  </si>
  <si>
    <t>28 High Street   Brandon, VT  05733</t>
  </si>
  <si>
    <t xml:space="preserve">      42000.00</t>
  </si>
  <si>
    <t xml:space="preserve"> 15.200</t>
  </si>
  <si>
    <t xml:space="preserve">      29265.00</t>
  </si>
  <si>
    <t xml:space="preserve"> 10.590</t>
  </si>
  <si>
    <t>Theriault,Margaret A.</t>
  </si>
  <si>
    <t>266 Ridge View Drive   Leicester, VT  05733</t>
  </si>
  <si>
    <t>03/01/21</t>
  </si>
  <si>
    <t>04/12/21</t>
  </si>
  <si>
    <t xml:space="preserve">       5343.00</t>
  </si>
  <si>
    <t xml:space="preserve">  1.930</t>
  </si>
  <si>
    <t>Coppins,Denis C.</t>
  </si>
  <si>
    <t>355 Furnace Street   Poultney,, VT  05764</t>
  </si>
  <si>
    <t xml:space="preserve">      14065.00</t>
  </si>
  <si>
    <t xml:space="preserve">  5.090</t>
  </si>
  <si>
    <t>Lang, Jr.,Herbert M.</t>
  </si>
  <si>
    <t>124 Adams Street   Bennington, VT  05201</t>
  </si>
  <si>
    <t xml:space="preserve">      17425.00</t>
  </si>
  <si>
    <t>Brown,Michelle</t>
  </si>
  <si>
    <t>401 Turkey Farm Road   Benson, VT  05731</t>
  </si>
  <si>
    <t xml:space="preserve">      14520.00</t>
  </si>
  <si>
    <t>Fundis,LorrieA.</t>
  </si>
  <si>
    <t>100 North Street   Bristol, VT  05443</t>
  </si>
  <si>
    <t xml:space="preserve">       3472.00</t>
  </si>
  <si>
    <t xml:space="preserve">  1.260</t>
  </si>
  <si>
    <t>Investor Totals For 17 Loans:</t>
  </si>
  <si>
    <t>Freismuth,Helen</t>
  </si>
  <si>
    <t>PO Box 327   Shoreham, VT  05770</t>
  </si>
  <si>
    <t xml:space="preserve">       9950.00</t>
  </si>
  <si>
    <t xml:space="preserve">  3.050</t>
  </si>
  <si>
    <t>Lathrop,KellyA</t>
  </si>
  <si>
    <t>108 North Street   Bristol, VT  05443</t>
  </si>
  <si>
    <t xml:space="preserve">       9718.00</t>
  </si>
  <si>
    <t xml:space="preserve">  0.0000000</t>
  </si>
  <si>
    <t xml:space="preserve">  2.980</t>
  </si>
  <si>
    <t>Cousineau,LouiseM.</t>
  </si>
  <si>
    <t>53 Preston  Lane   Castleton, VT  05735</t>
  </si>
  <si>
    <t xml:space="preserve">      17105.00</t>
  </si>
  <si>
    <t xml:space="preserve">  5.250</t>
  </si>
  <si>
    <t>Hodgin,Trudy</t>
  </si>
  <si>
    <t>943 Scottsville Road   Danby, VT  05739</t>
  </si>
  <si>
    <t xml:space="preserve">       4027.00</t>
  </si>
  <si>
    <t>Maglione,Rocky R.</t>
  </si>
  <si>
    <t>2082 Route 103   Wallingford, VT  05738</t>
  </si>
  <si>
    <t xml:space="preserve">      17600.00</t>
  </si>
  <si>
    <t xml:space="preserve">      10530.00</t>
  </si>
  <si>
    <t>Connors,Sherry E.</t>
  </si>
  <si>
    <t>964 Route 4 East   Rutland, VT  05701</t>
  </si>
  <si>
    <t xml:space="preserve">      21990.00</t>
  </si>
  <si>
    <t xml:space="preserve">  6.740</t>
  </si>
  <si>
    <t>Finch,Lynn A.</t>
  </si>
  <si>
    <t>11 3rd Street   Vergennes, VT  05491</t>
  </si>
  <si>
    <t xml:space="preserve">      13900.00</t>
  </si>
  <si>
    <t xml:space="preserve">  4.260</t>
  </si>
  <si>
    <t>Pickett,Marjorie P.</t>
  </si>
  <si>
    <t>6582 Route 7   N.Ferrisburgh, VT  05473</t>
  </si>
  <si>
    <t xml:space="preserve">      28536.00</t>
  </si>
  <si>
    <t xml:space="preserve">  8.750</t>
  </si>
  <si>
    <t>Barker,David</t>
  </si>
  <si>
    <t>1 Greenview Drive   Bennington, VT  05201</t>
  </si>
  <si>
    <t xml:space="preserve">      33778.00</t>
  </si>
  <si>
    <t xml:space="preserve"> 10.360</t>
  </si>
  <si>
    <t>Longtin,Charles T.</t>
  </si>
  <si>
    <t>300 Elm Street   Bennington, VT  05201</t>
  </si>
  <si>
    <t xml:space="preserve">       2560.00</t>
  </si>
  <si>
    <t>Bride,Ashley</t>
  </si>
  <si>
    <t>31  Prospect Street   Fair Haven, VT  05743</t>
  </si>
  <si>
    <t xml:space="preserve">       9907.00</t>
  </si>
  <si>
    <t xml:space="preserve">  3.040</t>
  </si>
  <si>
    <t>Armao,Zoe J</t>
  </si>
  <si>
    <t>209 Basin Road   Brandon, VT  05733</t>
  </si>
  <si>
    <t xml:space="preserve">      46000.00</t>
  </si>
  <si>
    <t xml:space="preserve"> 14.110</t>
  </si>
  <si>
    <t>Rogers,Jean</t>
  </si>
  <si>
    <t>377 Vermont Route 9   Woodford, VT  05201</t>
  </si>
  <si>
    <t>02/25/22</t>
  </si>
  <si>
    <t xml:space="preserve">  3.070</t>
  </si>
  <si>
    <t>Bora,ElaineC</t>
  </si>
  <si>
    <t>PO Box 104   North Clarendon, VT  05759</t>
  </si>
  <si>
    <t xml:space="preserve">      29100.00</t>
  </si>
  <si>
    <t xml:space="preserve">  8.920</t>
  </si>
  <si>
    <t>Fundis,Lorrie</t>
  </si>
  <si>
    <t xml:space="preserve">      17278.00</t>
  </si>
  <si>
    <t xml:space="preserve">  5.300</t>
  </si>
  <si>
    <t>617 E. Main Street   Poultney, VT  05764</t>
  </si>
  <si>
    <t xml:space="preserve">       5316.00</t>
  </si>
  <si>
    <t xml:space="preserve">  1.630</t>
  </si>
  <si>
    <t>67 Snake Hill   N. Pownal, VT  05260</t>
  </si>
  <si>
    <t xml:space="preserve">      14915.00</t>
  </si>
  <si>
    <t xml:space="preserve">  4.570</t>
  </si>
  <si>
    <t>Perry,Michele A.</t>
  </si>
  <si>
    <t>14 Mechanic Street   Fair Haven, VT  05743</t>
  </si>
  <si>
    <t xml:space="preserve">      14783.00</t>
  </si>
  <si>
    <t xml:space="preserve">  4.530</t>
  </si>
  <si>
    <t xml:space="preserve">       9118.00</t>
  </si>
  <si>
    <t xml:space="preserve">  2.800</t>
  </si>
  <si>
    <t>Morgan,Sherry</t>
  </si>
  <si>
    <t>85 Allen Street   Rutland, VT  05701</t>
  </si>
  <si>
    <t xml:space="preserve">  6.940</t>
  </si>
  <si>
    <t>Smartt,Nancy E.</t>
  </si>
  <si>
    <t>1101 East Main Street   Poultney, VT  05764-9234</t>
  </si>
  <si>
    <t>06/21/21</t>
  </si>
  <si>
    <t xml:space="preserve">  7.430</t>
  </si>
  <si>
    <t>Henderson,Dustin</t>
  </si>
  <si>
    <t>35 Madison Street   Rutland, VT  05701</t>
  </si>
  <si>
    <t xml:space="preserve">  9.320</t>
  </si>
  <si>
    <t>St. Armour,Clayton J.</t>
  </si>
  <si>
    <t>551 River Street   Fair Haven, VT  05743</t>
  </si>
  <si>
    <t xml:space="preserve"> 14.870</t>
  </si>
  <si>
    <t>Morrissey,Marilynn</t>
  </si>
  <si>
    <t>1254 Route 30   Dorset, VT  05251</t>
  </si>
  <si>
    <t xml:space="preserve"> 21.800</t>
  </si>
  <si>
    <t>Alexander,Susan A.</t>
  </si>
  <si>
    <t>70 Sugarshack Lane   Arlington, VT  05250</t>
  </si>
  <si>
    <t xml:space="preserve"> 19.820</t>
  </si>
  <si>
    <t>Robinson,Kenneth A.</t>
  </si>
  <si>
    <t>85 Blueberry Hill Road   Shaftsbury, VT  05262</t>
  </si>
  <si>
    <t>Loso,Theony L.K.</t>
  </si>
  <si>
    <t>14 Reynolds Street   Proctor, VT  05765</t>
  </si>
  <si>
    <t xml:space="preserve">       1950.00</t>
  </si>
  <si>
    <t>Riley,Kathleen M.K.</t>
  </si>
  <si>
    <t>92 South Main Street   Wallingford, VT  05773</t>
  </si>
  <si>
    <t>Blier,KristinK.</t>
  </si>
  <si>
    <t>49 Carver Street   Brandon, VT  05733</t>
  </si>
  <si>
    <t xml:space="preserve">      17190.00</t>
  </si>
  <si>
    <t xml:space="preserve">  3.830</t>
  </si>
  <si>
    <t>Bushman,Robert J.K.</t>
  </si>
  <si>
    <t>10 Case Street   Middlebury, VT  05753</t>
  </si>
  <si>
    <t xml:space="preserve">      12347.00</t>
  </si>
  <si>
    <t xml:space="preserve">  2.750</t>
  </si>
  <si>
    <t>Norman,Lucy S.K.</t>
  </si>
  <si>
    <t>1589 Warren Switch Road   West Pawlet, VT  05775</t>
  </si>
  <si>
    <t xml:space="preserve">       2750.00</t>
  </si>
  <si>
    <t>Sanborn,CarolynK.</t>
  </si>
  <si>
    <t>Vulte,Jean</t>
  </si>
  <si>
    <t>27 Williston Street   Brattleboro, VT  05301</t>
  </si>
  <si>
    <t xml:space="preserve">  8.470</t>
  </si>
  <si>
    <t>O'neil,ShawnK.</t>
  </si>
  <si>
    <t>148 Carothers Lane   Cornwall, VT  05753</t>
  </si>
  <si>
    <t xml:space="preserve">      18850.00</t>
  </si>
  <si>
    <t xml:space="preserve">  4.200</t>
  </si>
  <si>
    <t>Renfrew,RichardK.</t>
  </si>
  <si>
    <t xml:space="preserve">       6068.00</t>
  </si>
  <si>
    <t xml:space="preserve">  1.350</t>
  </si>
  <si>
    <t>Rix,SharronL.</t>
  </si>
  <si>
    <t>254 Elm Street   Wallingford, VT  05773</t>
  </si>
  <si>
    <t xml:space="preserve">       4426.00</t>
  </si>
  <si>
    <t>Martin,WandaA.</t>
  </si>
  <si>
    <t>2115 Wheeler Road   Brandon, VT  05733</t>
  </si>
  <si>
    <t xml:space="preserve">       3742.00</t>
  </si>
  <si>
    <t>Alexander,Susan A.K.</t>
  </si>
  <si>
    <t xml:space="preserve">       6432.00</t>
  </si>
  <si>
    <t xml:space="preserve">  1.430</t>
  </si>
  <si>
    <t>Morrigan,TammyJ.</t>
  </si>
  <si>
    <t>2454 Sawmill Hill Road   Wells, VT  05774</t>
  </si>
  <si>
    <t>05/13/22</t>
  </si>
  <si>
    <t>06/13/22</t>
  </si>
  <si>
    <t xml:space="preserve">  8.910</t>
  </si>
  <si>
    <t>Dunleavy,DanielleK.</t>
  </si>
  <si>
    <t>372 Sandhill Road   Castleton, VT  05735</t>
  </si>
  <si>
    <t xml:space="preserve">      12246.00</t>
  </si>
  <si>
    <t xml:space="preserve">  2.730</t>
  </si>
  <si>
    <t>Jones Jr.,EslieK.</t>
  </si>
  <si>
    <t>118 Tinmouth Road   Danby, VT  05739</t>
  </si>
  <si>
    <t xml:space="preserve">      22150.00</t>
  </si>
  <si>
    <t>Hutchins,LyndaK.</t>
  </si>
  <si>
    <t>10 Hibbard Road   Orwell, VT  05760</t>
  </si>
  <si>
    <t xml:space="preserve">       3450.00</t>
  </si>
  <si>
    <t>Laberge,DanielleK.</t>
  </si>
  <si>
    <t xml:space="preserve">  2.330</t>
  </si>
  <si>
    <t>Putnam,JohnK.</t>
  </si>
  <si>
    <t>98 Plain Street   Rutland, VT  05701</t>
  </si>
  <si>
    <t>01/31/22</t>
  </si>
  <si>
    <t xml:space="preserve">       6630.00</t>
  </si>
  <si>
    <t>Cesarski,GeorgeK.</t>
  </si>
  <si>
    <t>149 Adams Street   Rutland, VT  05701</t>
  </si>
  <si>
    <t xml:space="preserve">       5003.00</t>
  </si>
  <si>
    <t xml:space="preserve">  1.110</t>
  </si>
  <si>
    <t>Hultquist,Christopher</t>
  </si>
  <si>
    <t>59 Jamie Drive   Wilder, VT  05088</t>
  </si>
  <si>
    <t xml:space="preserve">      17297.00</t>
  </si>
  <si>
    <t>Graziano,KevinK.</t>
  </si>
  <si>
    <t>75 Furnace Street   Poultney, VT  05764</t>
  </si>
  <si>
    <t xml:space="preserve">       2550.00</t>
  </si>
  <si>
    <t xml:space="preserve">  0.570</t>
  </si>
  <si>
    <t>Moon,Arthur</t>
  </si>
  <si>
    <t xml:space="preserve">       6886.00</t>
  </si>
  <si>
    <t xml:space="preserve">  1.530</t>
  </si>
  <si>
    <t>Whitehurst,JenniferPartch</t>
  </si>
  <si>
    <t>44 Sunset Lake Road   Benson, VT  05743</t>
  </si>
  <si>
    <t xml:space="preserve">      18710.00</t>
  </si>
  <si>
    <t xml:space="preserve">  4.170</t>
  </si>
  <si>
    <t>Neary,DevonK.</t>
  </si>
  <si>
    <t>32 Killington Avenue   Rutland, VT  05701</t>
  </si>
  <si>
    <t xml:space="preserve">       5400.00</t>
  </si>
  <si>
    <t>Bell,Kassandra</t>
  </si>
  <si>
    <t>33 Merrill Street   Springfield, VT  05156</t>
  </si>
  <si>
    <t xml:space="preserve">       8795.00</t>
  </si>
  <si>
    <t>Pratico,Cathy A.</t>
  </si>
  <si>
    <t>13 Mansfield Place   Rutland, VT  05701</t>
  </si>
  <si>
    <t xml:space="preserve">      21877.00</t>
  </si>
  <si>
    <t>Whippleworth,Belinda</t>
  </si>
  <si>
    <t>11/26/21</t>
  </si>
  <si>
    <t xml:space="preserve">       4973.00</t>
  </si>
  <si>
    <t>Bourn,Deborah L.</t>
  </si>
  <si>
    <t>6963  Monument Hill Road   Hubbardton, VT  05735</t>
  </si>
  <si>
    <t>Mester,Mary</t>
  </si>
  <si>
    <t>727 VT Route 100   Stockbridge, VT  05772</t>
  </si>
  <si>
    <t>02/04/22</t>
  </si>
  <si>
    <t xml:space="preserve">      35100.00</t>
  </si>
  <si>
    <t xml:space="preserve">  7.820</t>
  </si>
  <si>
    <t>Galick,JenniferIrene</t>
  </si>
  <si>
    <t>813 Scotch Hill Road   Fair Haven, VT  05743</t>
  </si>
  <si>
    <t>03/25/22</t>
  </si>
  <si>
    <t xml:space="preserve">       2100.00</t>
  </si>
  <si>
    <t>Senecal,Darla</t>
  </si>
  <si>
    <t>49 Munsill Avenue   Bristol, VT  05443</t>
  </si>
  <si>
    <t xml:space="preserve">      10575.00</t>
  </si>
  <si>
    <t xml:space="preserve">  2.360</t>
  </si>
  <si>
    <t>Rossier,Emily</t>
  </si>
  <si>
    <t>191 S. Maple Street   Vergennes, VT  05491</t>
  </si>
  <si>
    <t xml:space="preserve">      18032.00</t>
  </si>
  <si>
    <t xml:space="preserve">  4.020</t>
  </si>
  <si>
    <t>Melendy,Frank</t>
  </si>
  <si>
    <t>146 Harrington Avenue   Rutland, VT  05701</t>
  </si>
  <si>
    <t xml:space="preserve">      15768.00</t>
  </si>
  <si>
    <t>Liguori,Paula</t>
  </si>
  <si>
    <t>1204 Old Hubbardton Road   Florence, VT  05744</t>
  </si>
  <si>
    <t xml:space="preserve">      10728.00</t>
  </si>
  <si>
    <t>Tyler,Stacey</t>
  </si>
  <si>
    <t>256 Crescent Street   West Rutland, VT  05777</t>
  </si>
  <si>
    <t xml:space="preserve">      12275.00</t>
  </si>
  <si>
    <t xml:space="preserve">  2.740</t>
  </si>
  <si>
    <t>Kent,Robin</t>
  </si>
  <si>
    <t>35 Franklin Street   Brandon, VT  05733</t>
  </si>
  <si>
    <t xml:space="preserve">       7950.00</t>
  </si>
  <si>
    <t>Investor Totals For 37 Loans:</t>
  </si>
  <si>
    <t>Thompson,SeanC.</t>
  </si>
  <si>
    <t>10 Jackson Avenue   Rutland, VT  05701</t>
  </si>
  <si>
    <t xml:space="preserve">  8.790</t>
  </si>
  <si>
    <t>Condon,ChristinaC.</t>
  </si>
  <si>
    <t>110 Harrington Avenue   Rutland, VT  05701</t>
  </si>
  <si>
    <t xml:space="preserve">      26600.00</t>
  </si>
  <si>
    <t xml:space="preserve"> 10.630</t>
  </si>
  <si>
    <t>Loughan, Jr.,Patrick F.C.</t>
  </si>
  <si>
    <t>174 Sandhill Road   Castleton, VT  05735</t>
  </si>
  <si>
    <t xml:space="preserve"> 12.380</t>
  </si>
  <si>
    <t>Lear,GarrettC.</t>
  </si>
  <si>
    <t>14 Village Green   Pittsford, VT  05763</t>
  </si>
  <si>
    <t xml:space="preserve">  8.870</t>
  </si>
  <si>
    <t>Sady, Jr.,Steven R.C.</t>
  </si>
  <si>
    <t>79 Norton Avenue   Poultney, VT  05764</t>
  </si>
  <si>
    <t>Fairbanks,JasonC.</t>
  </si>
  <si>
    <t>1139 US Route 4 East   Rutland Town, VT  05701</t>
  </si>
  <si>
    <t xml:space="preserve"> 13.580</t>
  </si>
  <si>
    <t>Artt,JasonW.</t>
  </si>
  <si>
    <t>1929 Route 140 West   Wallingford, VT  05773</t>
  </si>
  <si>
    <t xml:space="preserve">      25600.00</t>
  </si>
  <si>
    <t xml:space="preserve"> 10.230</t>
  </si>
  <si>
    <t>Bond,DavidC.</t>
  </si>
  <si>
    <t>206 Matteson Road   North Bennington, VT  05257</t>
  </si>
  <si>
    <t xml:space="preserve">      24819.00</t>
  </si>
  <si>
    <t xml:space="preserve">  9.910</t>
  </si>
  <si>
    <t>Foley,Patrick S.C.</t>
  </si>
  <si>
    <t>16 Mount Pleasant Drive   Brandon, VT  05733</t>
  </si>
  <si>
    <t>Williams,BenjaminH.</t>
  </si>
  <si>
    <t>217 Town Farm Road   Brandon, VT  05733</t>
  </si>
  <si>
    <t>Mcdonald,SaraL.</t>
  </si>
  <si>
    <t>23 Division Street   Rutland, VT  05701</t>
  </si>
  <si>
    <t xml:space="preserve">      22600.00</t>
  </si>
  <si>
    <t xml:space="preserve">     250000.00</t>
  </si>
  <si>
    <t xml:space="preserve"> 62.5000000</t>
  </si>
  <si>
    <t xml:space="preserve"> 84.750</t>
  </si>
  <si>
    <t>Goodspeed,David R.C.</t>
  </si>
  <si>
    <t>55 &amp; 57 Summer Street   Rutland, VT  05701</t>
  </si>
  <si>
    <t xml:space="preserve"> 15.250</t>
  </si>
  <si>
    <t>Bissonnette,Emily K.C.</t>
  </si>
  <si>
    <t>1420 East Munger Street   Middlebury, VT  05753</t>
  </si>
  <si>
    <t>12/10/20</t>
  </si>
  <si>
    <t>01/08/21</t>
  </si>
  <si>
    <t xml:space="preserve">       3682.00</t>
  </si>
  <si>
    <t xml:space="preserve">  2.400</t>
  </si>
  <si>
    <t>Gallagher,Kathryn D.C.</t>
  </si>
  <si>
    <t>162 Clarendon Avenue   West Rutland, VT  05777</t>
  </si>
  <si>
    <t xml:space="preserve">      18075.00</t>
  </si>
  <si>
    <t xml:space="preserve"> 11.800</t>
  </si>
  <si>
    <t>Watson,AnnC.</t>
  </si>
  <si>
    <t>1765 Main Street   New Haven, VT  05472</t>
  </si>
  <si>
    <t xml:space="preserve">       9716.00</t>
  </si>
  <si>
    <t xml:space="preserve">  6.340</t>
  </si>
  <si>
    <t>Fox,Heidi S.C.</t>
  </si>
  <si>
    <t>39 Arch Street   Pittsford, VT  05763</t>
  </si>
  <si>
    <t>11/17/21</t>
  </si>
  <si>
    <t xml:space="preserve">      24210.00</t>
  </si>
  <si>
    <t xml:space="preserve"> 15.800</t>
  </si>
  <si>
    <t>Pia,MaryC.</t>
  </si>
  <si>
    <t>126 Gibson Avenue   Rutland, VT  05701</t>
  </si>
  <si>
    <t xml:space="preserve">      52558.00</t>
  </si>
  <si>
    <t xml:space="preserve"> 34.300</t>
  </si>
  <si>
    <t>PO Box 750   West Rutland, VT  05777</t>
  </si>
  <si>
    <t xml:space="preserve">  5.870</t>
  </si>
  <si>
    <t>Lefevre,AndreaC.</t>
  </si>
  <si>
    <t>112 Crescent Street   Rutland, VT  05701</t>
  </si>
  <si>
    <t xml:space="preserve"> 23.490</t>
  </si>
  <si>
    <t>Kiefaber,Kevin J.C.</t>
  </si>
  <si>
    <t>149 Ash Street   Rutland, VT  05701</t>
  </si>
  <si>
    <t xml:space="preserve">       6831.00</t>
  </si>
  <si>
    <t>Gauthier,Michael F.C.</t>
  </si>
  <si>
    <t>143 Baxter Street   Rutland, VT  05701</t>
  </si>
  <si>
    <t xml:space="preserve">  1.360</t>
  </si>
  <si>
    <t>156 Baxter Street   Rutland, VT  05701</t>
  </si>
  <si>
    <t>09/17/18</t>
  </si>
  <si>
    <t>10/16/18</t>
  </si>
  <si>
    <t>154 Baxter Street   Rutland, VT  05701</t>
  </si>
  <si>
    <t xml:space="preserve">      10375.00</t>
  </si>
  <si>
    <t xml:space="preserve">  1.090</t>
  </si>
  <si>
    <t>Quinn,John C.C.</t>
  </si>
  <si>
    <t>104 Park Avenue   Rutland, VT  05701</t>
  </si>
  <si>
    <t>Crowley,Bennett G.C.</t>
  </si>
  <si>
    <t>190 Pearl Street   Rutland, VT  05701</t>
  </si>
  <si>
    <t xml:space="preserve">      11339.00</t>
  </si>
  <si>
    <t>Kincaid-brown,Constance J</t>
  </si>
  <si>
    <t>5660 Route 106   Perkinsville, VT  05159</t>
  </si>
  <si>
    <t>Van Der Spuy,Patricia M.C</t>
  </si>
  <si>
    <t>21 Watkins Avenue   Rutland, VT  05701</t>
  </si>
  <si>
    <t>Thebodo,Stacey K.C.</t>
  </si>
  <si>
    <t>02/03/22</t>
  </si>
  <si>
    <t xml:space="preserve">       4673.00</t>
  </si>
  <si>
    <t xml:space="preserve">  0.490</t>
  </si>
  <si>
    <t>Lowell,DianeC.</t>
  </si>
  <si>
    <t>217 North Street   Middletown Springs, VT  05757</t>
  </si>
  <si>
    <t>Kennedy,Allan W.C.</t>
  </si>
  <si>
    <t>53 Elm Street   Rutland, VT  05701</t>
  </si>
  <si>
    <t xml:space="preserve">       6725.00</t>
  </si>
  <si>
    <t>Callahan,Kathleen A.C.</t>
  </si>
  <si>
    <t>617 Massey Road   Springfiled, VT  05156</t>
  </si>
  <si>
    <t xml:space="preserve">      11168.00</t>
  </si>
  <si>
    <t>Lynch,Annette M.C.</t>
  </si>
  <si>
    <t>456 Greendale Road   Mount Holly, VT  05758</t>
  </si>
  <si>
    <t>Pyle,Bruce D.C.</t>
  </si>
  <si>
    <t>3953 US RT 7   Pittsford, VT  05763</t>
  </si>
  <si>
    <t>Seward,Mark W.C.</t>
  </si>
  <si>
    <t>103 Plain Street   Rutland, VT  05701</t>
  </si>
  <si>
    <t>O'connor,John W.C.</t>
  </si>
  <si>
    <t>107 Bellevue Avenue   Rutland, VT  05701</t>
  </si>
  <si>
    <t xml:space="preserve">      11984.00</t>
  </si>
  <si>
    <t>Henry,Alison M.C.</t>
  </si>
  <si>
    <t>19 Hillside Road   Rutland, VT  05701</t>
  </si>
  <si>
    <t>02/10/22</t>
  </si>
  <si>
    <t>Potter,JamesC.</t>
  </si>
  <si>
    <t>19 Forest Street   Rutland, VT  05701</t>
  </si>
  <si>
    <t>Boettcher,Christopher E.C</t>
  </si>
  <si>
    <t>689 Rte 4  A West   Castleton, VT  05735</t>
  </si>
  <si>
    <t>Felder,Kathy E.C.</t>
  </si>
  <si>
    <t>149 Adams Road   Shrewsbury, VT  05738</t>
  </si>
  <si>
    <t>Campany,LawrenceC.</t>
  </si>
  <si>
    <t>PO Box 405   Newfane, VT  05345</t>
  </si>
  <si>
    <t>Schultz,Brandon M.C.</t>
  </si>
  <si>
    <t>210 Stratton Road   Rutland, VT  05701</t>
  </si>
  <si>
    <t>03/30/22</t>
  </si>
  <si>
    <t>Bettis,Sandra J.C.</t>
  </si>
  <si>
    <t>306 Brook Road   Middlesex, VT  05602</t>
  </si>
  <si>
    <t xml:space="preserve">       5170.00</t>
  </si>
  <si>
    <t>Hornstein,KatherineC.</t>
  </si>
  <si>
    <t>275 Hawk Pine   Norwich, VT  05055</t>
  </si>
  <si>
    <t xml:space="preserve">       4850.00</t>
  </si>
  <si>
    <t xml:space="preserve">  0.510</t>
  </si>
  <si>
    <t xml:space="preserve">       8785.00</t>
  </si>
  <si>
    <t>Correll,David W.C.</t>
  </si>
  <si>
    <t>14 Stone Ridge Drive   Rutland, VT  05701</t>
  </si>
  <si>
    <t>02/15/22</t>
  </si>
  <si>
    <t>Stoutes,Susan E.C.</t>
  </si>
  <si>
    <t>18 E. Washington Street   Rutland, VT  05701</t>
  </si>
  <si>
    <t xml:space="preserve"> 5.3500</t>
  </si>
  <si>
    <t>Brown,Daniel W.C.</t>
  </si>
  <si>
    <t>2096 Sugar Hollow Road   Pittsford, VT  05763</t>
  </si>
  <si>
    <t>Buss,Tesha L.C.</t>
  </si>
  <si>
    <t>4771 Route 100A   Plymouth, VT  05056</t>
  </si>
  <si>
    <t>Morrissey,WilliamC.</t>
  </si>
  <si>
    <t>427 Forest Farm Road   Pawlet, VT  05761</t>
  </si>
  <si>
    <t>10/09/21</t>
  </si>
  <si>
    <t>11/09/21</t>
  </si>
  <si>
    <t>Marvelli,KevinC.</t>
  </si>
  <si>
    <t>6311 Vt Route 7A   Sunderland, VT  05250</t>
  </si>
  <si>
    <t>Mcfarline,LiaC.</t>
  </si>
  <si>
    <t>833 Park Hill Road   Benson, VT  05743</t>
  </si>
  <si>
    <t xml:space="preserve">      13350.00</t>
  </si>
  <si>
    <t>Corsones,NancyC.</t>
  </si>
  <si>
    <t>26 South Main Street   Rutland, VT  05701</t>
  </si>
  <si>
    <t>Burgess,Kristy BrownC.</t>
  </si>
  <si>
    <t>1010 Goodrich Road   Chester, VT  05143</t>
  </si>
  <si>
    <t>Lapidow,Seth J.C.</t>
  </si>
  <si>
    <t>1916 Smith Street   Shoreham, VT  05770</t>
  </si>
  <si>
    <t>Von Moschzisker,FelixC.</t>
  </si>
  <si>
    <t>1069 Roxbury Mountain Road   Warren, VT  05674</t>
  </si>
  <si>
    <t xml:space="preserve">      10200.00</t>
  </si>
  <si>
    <t>Francoeur,AmieC.</t>
  </si>
  <si>
    <t>43 Watkins Avenue   Rutland, VT  05701</t>
  </si>
  <si>
    <t xml:space="preserve">       5735.00</t>
  </si>
  <si>
    <t>Smith,Kristin K.C.</t>
  </si>
  <si>
    <t>1769 Huff Pond Road   Sudbury, VT  05733</t>
  </si>
  <si>
    <t xml:space="preserve">  0.860</t>
  </si>
  <si>
    <t>True,HannahC.</t>
  </si>
  <si>
    <t>1990 US Route 7   Pownal, VT  05261</t>
  </si>
  <si>
    <t>02/23/22</t>
  </si>
  <si>
    <t>03/23/22</t>
  </si>
  <si>
    <t xml:space="preserve">      14440.00</t>
  </si>
  <si>
    <t xml:space="preserve">  1.510</t>
  </si>
  <si>
    <t>O'brien,DavidC.</t>
  </si>
  <si>
    <t>Storm,Kari G.C.</t>
  </si>
  <si>
    <t>419 First Avenue   Chester, VT  05143</t>
  </si>
  <si>
    <t>Bastian,MaryannC.</t>
  </si>
  <si>
    <t xml:space="preserve">      22776.00</t>
  </si>
  <si>
    <t>Morgan,ChristinaC.</t>
  </si>
  <si>
    <t>472 Dewey Lane   West Rutland, VT  05777</t>
  </si>
  <si>
    <t>Millikin,RobertC.</t>
  </si>
  <si>
    <t>405  Leavensworth Road   Hinesburg, VT  05461</t>
  </si>
  <si>
    <t xml:space="preserve">      10328.00</t>
  </si>
  <si>
    <t xml:space="preserve">  1.080</t>
  </si>
  <si>
    <t>Boerner,Lisa FrankelC.</t>
  </si>
  <si>
    <t>24 Easterly Avenue   Rutland, VT  05701</t>
  </si>
  <si>
    <t xml:space="preserve">  1.520</t>
  </si>
  <si>
    <t>Diem,Matthew MarcusC.</t>
  </si>
  <si>
    <t>4 School Street   Essex Junction, VT  05452</t>
  </si>
  <si>
    <t xml:space="preserve">      13500.00</t>
  </si>
  <si>
    <t xml:space="preserve">  1.410</t>
  </si>
  <si>
    <t>Bouchard,Sarah A.C.</t>
  </si>
  <si>
    <t>198 State Street   Rutland, VT  05701</t>
  </si>
  <si>
    <t>Tyler,ZacharyC.</t>
  </si>
  <si>
    <t>2 Old Number 11 Road   Westford, VT  05494</t>
  </si>
  <si>
    <t xml:space="preserve">  0.940</t>
  </si>
  <si>
    <t xml:space="preserve">      17180.00</t>
  </si>
  <si>
    <t>Gardner,MichaelC.</t>
  </si>
  <si>
    <t>5207 Route 103   Shrewsbury, VT  05738</t>
  </si>
  <si>
    <t xml:space="preserve">      15975.00</t>
  </si>
  <si>
    <t xml:space="preserve">  1.670</t>
  </si>
  <si>
    <t>Lemay,JohnC.</t>
  </si>
  <si>
    <t>2899 West Sandgate Road   Sandgate, VT  05250</t>
  </si>
  <si>
    <t xml:space="preserve">      13400.00</t>
  </si>
  <si>
    <t>Godfrey,BrianC.</t>
  </si>
  <si>
    <t>28 Railroad Street   Waterbury, VT  05676</t>
  </si>
  <si>
    <t xml:space="preserve">       6625.00</t>
  </si>
  <si>
    <t>Therrien,AlainP</t>
  </si>
  <si>
    <t>1687 Pleasant Street   West Rutland, VT  05777</t>
  </si>
  <si>
    <t>Abbott,Chester D.C.</t>
  </si>
  <si>
    <t>2065 Ridge Road   Randolph, VT  05061</t>
  </si>
  <si>
    <t>Blakeson,AlexC.</t>
  </si>
  <si>
    <t>16 Lyons Street   Dummerston, VT  05357</t>
  </si>
  <si>
    <t>Bertram,Donald ScottC.</t>
  </si>
  <si>
    <t>3031 VT Route 30,  Unit #2   Townshend, VT  05353</t>
  </si>
  <si>
    <t xml:space="preserve">       4210.00</t>
  </si>
  <si>
    <t>Brown,Danielle L.C.</t>
  </si>
  <si>
    <t>3 Exeter Road   Rutland, VT  05701</t>
  </si>
  <si>
    <t xml:space="preserve">      18245.00</t>
  </si>
  <si>
    <t>Chapdelaine,ChrisC.</t>
  </si>
  <si>
    <t>10 Mechanic Street   Fair Haven, VT  05743</t>
  </si>
  <si>
    <t xml:space="preserve">      18675.00</t>
  </si>
  <si>
    <t>Baillargeon,JasonJ.</t>
  </si>
  <si>
    <t>49 Barnum Street   Milton, VT  05468</t>
  </si>
  <si>
    <t>Maher,DanielA</t>
  </si>
  <si>
    <t>262 Lafayette Road   Starksboro05443, VT  05487</t>
  </si>
  <si>
    <t xml:space="preserve">      17484.00</t>
  </si>
  <si>
    <t>Mcdonough,MarcE.</t>
  </si>
  <si>
    <t>267 Burnham Drive   Middlebury, VT  05753</t>
  </si>
  <si>
    <t xml:space="preserve">      18215.00</t>
  </si>
  <si>
    <t>Winitzer,EllenC.</t>
  </si>
  <si>
    <t>102 Grandview Street   North Bennington, VT  05257</t>
  </si>
  <si>
    <t>Krahn,CourtneyG.</t>
  </si>
  <si>
    <t>413 Haplin Road   Middlebury, VT  05753</t>
  </si>
  <si>
    <t xml:space="preserve">      13765.00</t>
  </si>
  <si>
    <t>Jolivette,SarahJ.</t>
  </si>
  <si>
    <t>224 Dewey Street   Bennington, VT  05201</t>
  </si>
  <si>
    <t xml:space="preserve">       6350.00</t>
  </si>
  <si>
    <t>Venturini,AnthonyP</t>
  </si>
  <si>
    <t>165 North Main Street   Rochester, VT  05767</t>
  </si>
  <si>
    <t xml:space="preserve">  1.780</t>
  </si>
  <si>
    <t>Blakely,MichaelC.</t>
  </si>
  <si>
    <t>1517 Lower Newton Road   Saint Albans, VT  05478</t>
  </si>
  <si>
    <t xml:space="preserve">      11550.00</t>
  </si>
  <si>
    <t>Cunningham,RobertR.</t>
  </si>
  <si>
    <t>4 Porter Street   Rutland, VT  05701</t>
  </si>
  <si>
    <t xml:space="preserve">      13810.00</t>
  </si>
  <si>
    <t xml:space="preserve">  1.450</t>
  </si>
  <si>
    <t>Bowen,JacobC.</t>
  </si>
  <si>
    <t>22 Caernarvon Street   Fair Haven, VT  05743</t>
  </si>
  <si>
    <t xml:space="preserve">       6650.00</t>
  </si>
  <si>
    <t>Dane,MichelleC.</t>
  </si>
  <si>
    <t>159 Quinlan Drive   Barre, VT  05641</t>
  </si>
  <si>
    <t>Investor Totals For 69 Loans:</t>
  </si>
  <si>
    <t>Chapman,RussellAnthony</t>
  </si>
  <si>
    <t>34 Wardon Road   Putney, VT  05346</t>
  </si>
  <si>
    <t xml:space="preserve">  3.260</t>
  </si>
  <si>
    <t>Carleton,AshleyA</t>
  </si>
  <si>
    <t>4086 Whipple Hollow Road   West Rutland, VT  05777</t>
  </si>
  <si>
    <t xml:space="preserve">      17625.00</t>
  </si>
  <si>
    <t>Thompson,MarleighA</t>
  </si>
  <si>
    <t>296 Duffy Drive   Bennington, VT  05201</t>
  </si>
  <si>
    <t>Downgraded Risk Rating due to Delinquency</t>
  </si>
  <si>
    <t>Whitworth,KyleE.</t>
  </si>
  <si>
    <t>12 Countryhill   Brattleboro, VT  05301</t>
  </si>
  <si>
    <t xml:space="preserve">  3.370</t>
  </si>
  <si>
    <t>Chamberlain,Shauna</t>
  </si>
  <si>
    <t>141 Library Avenue   Rutland, VT  05701</t>
  </si>
  <si>
    <t xml:space="preserve"> 7.3750</t>
  </si>
  <si>
    <t xml:space="preserve">      13875.00</t>
  </si>
  <si>
    <t>Wood,April LeeM</t>
  </si>
  <si>
    <t>252 Church Street   Rutland, VT  05701</t>
  </si>
  <si>
    <t xml:space="preserve">      28400.00</t>
  </si>
  <si>
    <t>Williams,Joshua</t>
  </si>
  <si>
    <t>11 Second Street   Fair Haven, VT  05743</t>
  </si>
  <si>
    <t xml:space="preserve">      18750.00</t>
  </si>
  <si>
    <t xml:space="preserve">  2.040</t>
  </si>
  <si>
    <t>Yeatman,HaileyL.</t>
  </si>
  <si>
    <t>55 Summer Street   Rutland, VT  05701</t>
  </si>
  <si>
    <t xml:space="preserve">       7050.00</t>
  </si>
  <si>
    <t>Arnado,Jennifer</t>
  </si>
  <si>
    <t>6892 Monument Hill Road   Hubbardton, VT  05732</t>
  </si>
  <si>
    <t xml:space="preserve">  4.230</t>
  </si>
  <si>
    <t>Grube,ColinA</t>
  </si>
  <si>
    <t xml:space="preserve">      30750.00</t>
  </si>
  <si>
    <t>Grandchamp,KandisN</t>
  </si>
  <si>
    <t>475 Clarendon Avenue   West Rutland, VT  05777</t>
  </si>
  <si>
    <t xml:space="preserve">  2.930</t>
  </si>
  <si>
    <t>Sergi,Michael</t>
  </si>
  <si>
    <t>316 Putney Road   Brattleboro, VT  05301</t>
  </si>
  <si>
    <t xml:space="preserve">      29800.00</t>
  </si>
  <si>
    <t xml:space="preserve">  3.240</t>
  </si>
  <si>
    <t>Parsons,DevinL.</t>
  </si>
  <si>
    <t>139 Curtis Avenue   Rutland, VT  05701</t>
  </si>
  <si>
    <t>09/29/21</t>
  </si>
  <si>
    <t xml:space="preserve">  2.710</t>
  </si>
  <si>
    <t>Widli,CourtneyM</t>
  </si>
  <si>
    <t>140 Hollister Quarry Road   Florence, VT  05744</t>
  </si>
  <si>
    <t xml:space="preserve">      38500.00</t>
  </si>
  <si>
    <t xml:space="preserve">  4.180</t>
  </si>
  <si>
    <t>Torres,CharleneM.</t>
  </si>
  <si>
    <t>15 Green Mountain Turnpike   Rockingham, VT  05101</t>
  </si>
  <si>
    <t xml:space="preserve">      33700.00</t>
  </si>
  <si>
    <t>Young,DavidAlan</t>
  </si>
  <si>
    <t>244 Chester Road   Springfield, VT  05156</t>
  </si>
  <si>
    <t xml:space="preserve">      18800.00</t>
  </si>
  <si>
    <t>Neff,Hannah</t>
  </si>
  <si>
    <t xml:space="preserve">      33880.00</t>
  </si>
  <si>
    <t xml:space="preserve">  3.680</t>
  </si>
  <si>
    <t>Poland,IanP</t>
  </si>
  <si>
    <t>5574 North Road   Royalton, VT  05068</t>
  </si>
  <si>
    <t>Jensen,DerikM.</t>
  </si>
  <si>
    <t>3 Curtis Avenue   Rutland, VT  05701</t>
  </si>
  <si>
    <t>Richardson,Tierrah K.</t>
  </si>
  <si>
    <t>63 School Street   Rutland, VT  05701</t>
  </si>
  <si>
    <t>Grotke,ChristopherA.</t>
  </si>
  <si>
    <t>160 Grimes Hill Road   Newfane, VT  05345</t>
  </si>
  <si>
    <t xml:space="preserve">      30800.00</t>
  </si>
  <si>
    <t>Minter,Janiel-pepsie</t>
  </si>
  <si>
    <t>90 Brown Street   Rutland, VT  05701</t>
  </si>
  <si>
    <t xml:space="preserve">      30600.00</t>
  </si>
  <si>
    <t>Gould,Julie</t>
  </si>
  <si>
    <t>1381 Windham Road   West Townshend, VT  05359</t>
  </si>
  <si>
    <t>Dunbar,ShannaH.</t>
  </si>
  <si>
    <t>3378 Bull Frog Hollow Road   Wells, VT  05774</t>
  </si>
  <si>
    <t xml:space="preserve">      26300.00</t>
  </si>
  <si>
    <t xml:space="preserve">  2.860</t>
  </si>
  <si>
    <t>Phillips,CarmenN.</t>
  </si>
  <si>
    <t>261 Powder Spring Road   Groton, VT  05046</t>
  </si>
  <si>
    <t>Dennett,SherryM.</t>
  </si>
  <si>
    <t>271 Craigue Hill Road   Springfield, VT  05156</t>
  </si>
  <si>
    <t>Muir,Brandon</t>
  </si>
  <si>
    <t>24 Central Avenue   Rutland, VT  05701</t>
  </si>
  <si>
    <t>Houle,Devin R.</t>
  </si>
  <si>
    <t>19 Melrose Avenue   Rutland, VT  05701</t>
  </si>
  <si>
    <t>Disorda,JasonDavid</t>
  </si>
  <si>
    <t>132 Lake Dunmore Road   Leicester, VT  05733</t>
  </si>
  <si>
    <t xml:space="preserve"> 9.5000</t>
  </si>
  <si>
    <t xml:space="preserve">  2.150</t>
  </si>
  <si>
    <t>Laberge,Danielle M.</t>
  </si>
  <si>
    <t>1576 VT Route 30   Wells, VT  05701</t>
  </si>
  <si>
    <t xml:space="preserve">      13700.00</t>
  </si>
  <si>
    <t>Farley,Joseph D.</t>
  </si>
  <si>
    <t>23 Green Square   Proctor, VT  05765</t>
  </si>
  <si>
    <t>Murray,Amanda L.</t>
  </si>
  <si>
    <t>126 Putnam Street   Bennington, VT  05201</t>
  </si>
  <si>
    <t>Moore,Matthew</t>
  </si>
  <si>
    <t>54 Gilbert Lane   Castleton, VT  05735</t>
  </si>
  <si>
    <t>Mason,Deanna J.</t>
  </si>
  <si>
    <t>102 Rae Terrace   Poultney, VT  05764</t>
  </si>
  <si>
    <t>Investor Totals For 34 Loans:</t>
  </si>
  <si>
    <t>Tanner,David M.</t>
  </si>
  <si>
    <t>168 Simons Avenue   Center Rutland, VT  05736</t>
  </si>
  <si>
    <t xml:space="preserve">      25980.00</t>
  </si>
  <si>
    <t xml:space="preserve"> 42.600</t>
  </si>
  <si>
    <t>Sullivan,JermeyJoseph</t>
  </si>
  <si>
    <t>3416 Route 7B   Clarendon, VT  05759</t>
  </si>
  <si>
    <t xml:space="preserve"> 57.400</t>
  </si>
  <si>
    <t>Casella,Michael A</t>
  </si>
  <si>
    <t>239 Grove Street   Rutland, VT  05701</t>
  </si>
  <si>
    <t xml:space="preserve">      48000.00</t>
  </si>
  <si>
    <t>Stoodley,Christopher W.</t>
  </si>
  <si>
    <t>3102 U.S. Route 7 South   Wallingford, VT  05773</t>
  </si>
  <si>
    <t xml:space="preserve">      33874.00</t>
  </si>
  <si>
    <t xml:space="preserve">  4.420</t>
  </si>
  <si>
    <t>07/01/43</t>
  </si>
  <si>
    <t>01/08/15</t>
  </si>
  <si>
    <t xml:space="preserve">       6035.00</t>
  </si>
  <si>
    <t>Shashok,Susan E.</t>
  </si>
  <si>
    <t>1 Church Street   East Middlebury, VT  05740</t>
  </si>
  <si>
    <t xml:space="preserve">      34500.00</t>
  </si>
  <si>
    <t xml:space="preserve">  4.500</t>
  </si>
  <si>
    <t>Hier,Charles</t>
  </si>
  <si>
    <t>102 Mead Street   West Rutland, VT  05777</t>
  </si>
  <si>
    <t>09/10/21</t>
  </si>
  <si>
    <t xml:space="preserve">      35856.00</t>
  </si>
  <si>
    <t xml:space="preserve">  4.680</t>
  </si>
  <si>
    <t xml:space="preserve">      51100.00</t>
  </si>
  <si>
    <t xml:space="preserve">  6.670</t>
  </si>
  <si>
    <t>Bruce,Laurie L</t>
  </si>
  <si>
    <t>1348 West Road   West Rutland, VT  05777</t>
  </si>
  <si>
    <t xml:space="preserve">       9533.00</t>
  </si>
  <si>
    <t xml:space="preserve">       4796.00</t>
  </si>
  <si>
    <t>Womens Network  &amp; Shelter</t>
  </si>
  <si>
    <t>101 Grove Street   Rutland, VT  05702</t>
  </si>
  <si>
    <t xml:space="preserve">       2785.00</t>
  </si>
  <si>
    <t xml:space="preserve">  0.360</t>
  </si>
  <si>
    <t>Charbonneau,Susan C.</t>
  </si>
  <si>
    <t>1155 Adams Road   Pittsford, VT  05763</t>
  </si>
  <si>
    <t>03/02/21</t>
  </si>
  <si>
    <t xml:space="preserve">      27219.00</t>
  </si>
  <si>
    <t xml:space="preserve">  3.550</t>
  </si>
  <si>
    <t>Bragg,Donald Mark</t>
  </si>
  <si>
    <t>3947 US Route 100   Pittsfield, VT  05762</t>
  </si>
  <si>
    <t xml:space="preserve">      34530.00</t>
  </si>
  <si>
    <t>Mcnutt,Carol A.</t>
  </si>
  <si>
    <t>191 Gloria Avenue   Rutland Town, VT  05701</t>
  </si>
  <si>
    <t xml:space="preserve">  1.580</t>
  </si>
  <si>
    <t xml:space="preserve">       4725.00</t>
  </si>
  <si>
    <t xml:space="preserve">  0.620</t>
  </si>
  <si>
    <t>Liberty,Susan R.</t>
  </si>
  <si>
    <t>951 US Route 7   Leicester, VT  05733</t>
  </si>
  <si>
    <t xml:space="preserve">      10125.00</t>
  </si>
  <si>
    <t>Flanders,Emily M.</t>
  </si>
  <si>
    <t>4635 Cold River Road   Shrewsbury, VT  05738</t>
  </si>
  <si>
    <t xml:space="preserve">      14840.00</t>
  </si>
  <si>
    <t>Seguin,ShirleyA.</t>
  </si>
  <si>
    <t>PO Box 183   Castleton, VT  05735</t>
  </si>
  <si>
    <t xml:space="preserve">      17204.00</t>
  </si>
  <si>
    <t xml:space="preserve">  2.250</t>
  </si>
  <si>
    <t>Mecier,Zara</t>
  </si>
  <si>
    <t>22 East Washington Street   Rutland, VT  05701</t>
  </si>
  <si>
    <t xml:space="preserve">      19100.00</t>
  </si>
  <si>
    <t>Petrarca,StephanieL.</t>
  </si>
  <si>
    <t>119 Forrest Street   Rutland, VT  05701</t>
  </si>
  <si>
    <t xml:space="preserve">      27740.00</t>
  </si>
  <si>
    <t xml:space="preserve">  3.620</t>
  </si>
  <si>
    <t>Fitzgerald,Joshua</t>
  </si>
  <si>
    <t>215 Old Plymouth Road   Shrewsbury, VT  05738</t>
  </si>
  <si>
    <t xml:space="preserve">      28500.00</t>
  </si>
  <si>
    <t>Mears,MajestaN</t>
  </si>
  <si>
    <t>89 Oakes Street   Bennington, VT  05201</t>
  </si>
  <si>
    <t>12/01/20</t>
  </si>
  <si>
    <t>12/17/20</t>
  </si>
  <si>
    <t xml:space="preserve">      14540.00</t>
  </si>
  <si>
    <t xml:space="preserve">  1.900</t>
  </si>
  <si>
    <t>Laplant,ConnieF.</t>
  </si>
  <si>
    <t>643 Maiden Lane   Ripton, VT  05766</t>
  </si>
  <si>
    <t xml:space="preserve">      17200.00</t>
  </si>
  <si>
    <t xml:space="preserve">      45990.00</t>
  </si>
  <si>
    <t xml:space="preserve">  6.000</t>
  </si>
  <si>
    <t>Grover,AmberL.</t>
  </si>
  <si>
    <t>725 Townline Road   Mendon, VT  05701</t>
  </si>
  <si>
    <t xml:space="preserve">      31840.00</t>
  </si>
  <si>
    <t>Jerome,Kelli</t>
  </si>
  <si>
    <t>2456 US Route 7   Leicester, VT  05733</t>
  </si>
  <si>
    <t xml:space="preserve">  3.790</t>
  </si>
  <si>
    <t>Field,Mary S.</t>
  </si>
  <si>
    <t>305 North Street   Bennington, VT  05201</t>
  </si>
  <si>
    <t xml:space="preserve">  3.130</t>
  </si>
  <si>
    <t>Donisthrope,Cayle L.</t>
  </si>
  <si>
    <t>239 Depot Street   Bennington, VT  05201</t>
  </si>
  <si>
    <t xml:space="preserve">      32600.00</t>
  </si>
  <si>
    <t>Brown,Andrew O.</t>
  </si>
  <si>
    <t>8 Caroline Drive   Bennington,, VT  05201</t>
  </si>
  <si>
    <t xml:space="preserve">      11972.00</t>
  </si>
  <si>
    <t>Radcliffe,Barbara</t>
  </si>
  <si>
    <t>914 County Street   Bennington, VT  05201</t>
  </si>
  <si>
    <t xml:space="preserve">      27800.00</t>
  </si>
  <si>
    <t xml:space="preserve">  3.630</t>
  </si>
  <si>
    <t>Webster,Suzanne L.</t>
  </si>
  <si>
    <t>123 Maple Street   Rutland, VT  05701</t>
  </si>
  <si>
    <t xml:space="preserve">  2.870</t>
  </si>
  <si>
    <t>Hier,MorrisW.</t>
  </si>
  <si>
    <t>948  East Main Street   Poultney, VT  05764</t>
  </si>
  <si>
    <t xml:space="preserve">       3750.00</t>
  </si>
  <si>
    <t>Griffin,KevinP.</t>
  </si>
  <si>
    <t>69 School Street   Rutland, VT  05701</t>
  </si>
  <si>
    <t>Kent,JohnJ</t>
  </si>
  <si>
    <t>335 Gem Oak Drive   Wells, VT  05779</t>
  </si>
  <si>
    <t>Matthews,GaryR.</t>
  </si>
  <si>
    <t>50 North Street   Proctor, VT  05765</t>
  </si>
  <si>
    <t xml:space="preserve">  3.110</t>
  </si>
  <si>
    <t>PO Box 318   East Middlebury, VT  05740</t>
  </si>
  <si>
    <t xml:space="preserve">      22500.00</t>
  </si>
  <si>
    <t xml:space="preserve"> 21.490</t>
  </si>
  <si>
    <t>Mead,Paula</t>
  </si>
  <si>
    <t>119 Jones Road   Poultney, VT  05764</t>
  </si>
  <si>
    <t>Hawver,Perry J.</t>
  </si>
  <si>
    <t xml:space="preserve">  9.550</t>
  </si>
  <si>
    <t xml:space="preserve"> 25.310</t>
  </si>
  <si>
    <t>Forrest,Gary F.</t>
  </si>
  <si>
    <t>2805 Forestdale Road   Brandon, VT  05733</t>
  </si>
  <si>
    <t xml:space="preserve">  7.160</t>
  </si>
  <si>
    <t>Brown Sr.,Paul   H.</t>
  </si>
  <si>
    <t>64  Williams Street   Proctor, VT  05765</t>
  </si>
  <si>
    <t xml:space="preserve">      11200.00</t>
  </si>
  <si>
    <t xml:space="preserve"> 10.700</t>
  </si>
  <si>
    <t>288 Furnance Road   Pittsford, VT  05763</t>
  </si>
  <si>
    <t xml:space="preserve">  6.690</t>
  </si>
  <si>
    <t xml:space="preserve">  3.870</t>
  </si>
  <si>
    <t>Roucoulet,Mary L.</t>
  </si>
  <si>
    <t>122 Pearl Street   Rutland, VT  05701</t>
  </si>
  <si>
    <t xml:space="preserve"> 5.4000</t>
  </si>
  <si>
    <t xml:space="preserve"> 11.000</t>
  </si>
  <si>
    <t>Flynn,June</t>
  </si>
  <si>
    <t>2814 Stage Road   Benson, VT  05731</t>
  </si>
  <si>
    <t xml:space="preserve">  9.680</t>
  </si>
  <si>
    <t>Koback,Gregory A</t>
  </si>
  <si>
    <t>2378  Route 103 South   Mount Holly, VT  05758</t>
  </si>
  <si>
    <t>Bethel,Edward</t>
  </si>
  <si>
    <t>83 South Main Street   Fair Haven, VT  05743</t>
  </si>
  <si>
    <t xml:space="preserve">  6.110</t>
  </si>
  <si>
    <t>380 Main Street   Castleton, VT  05735</t>
  </si>
  <si>
    <t>Dicranian,Helen M.</t>
  </si>
  <si>
    <t>156 Jackson Cross Road   Pownal, VT  05261</t>
  </si>
  <si>
    <t>845</t>
  </si>
  <si>
    <t xml:space="preserve">  2.520</t>
  </si>
  <si>
    <t>BR-L729</t>
  </si>
  <si>
    <t xml:space="preserve">  8.130</t>
  </si>
  <si>
    <t>CA-L395</t>
  </si>
  <si>
    <t>Jones,Jill Gosselin</t>
  </si>
  <si>
    <t>South Street Extension   Castleton, VT  05735</t>
  </si>
  <si>
    <t>11/01/31</t>
  </si>
  <si>
    <t>10/17/01</t>
  </si>
  <si>
    <t>12/01/31</t>
  </si>
  <si>
    <t>CL-366</t>
  </si>
  <si>
    <t>Burke,Patrick</t>
  </si>
  <si>
    <t>444 Boynton Avenue   North Clarendon, VT  05759</t>
  </si>
  <si>
    <t>10/01/31</t>
  </si>
  <si>
    <t>08/07/01</t>
  </si>
  <si>
    <t>CL-L389</t>
  </si>
  <si>
    <t>Cobb,Barbara</t>
  </si>
  <si>
    <t>51 Ravin Lane   West Rutland, VT  05777</t>
  </si>
  <si>
    <t>09/01/29</t>
  </si>
  <si>
    <t>09/14/01</t>
  </si>
  <si>
    <t>10/01/29</t>
  </si>
  <si>
    <t xml:space="preserve">  7.750</t>
  </si>
  <si>
    <t>PR-L568</t>
  </si>
  <si>
    <t>Crowley,Gretchen</t>
  </si>
  <si>
    <t>32 Pleasant Street   Proctor, VT  05765</t>
  </si>
  <si>
    <t>RC-L537</t>
  </si>
  <si>
    <t xml:space="preserve">  6.970</t>
  </si>
  <si>
    <t>RC-L627</t>
  </si>
  <si>
    <t>Lamarca,Joan</t>
  </si>
  <si>
    <t>157 Stratton Road   Rutland, VT  05701</t>
  </si>
  <si>
    <t xml:space="preserve">  3.490</t>
  </si>
  <si>
    <t>RC-L645</t>
  </si>
  <si>
    <t>Harris,Doreen</t>
  </si>
  <si>
    <t>45 Jackson Avenue   Rutland, VT  05701</t>
  </si>
  <si>
    <t>11/29/07</t>
  </si>
  <si>
    <t xml:space="preserve">      14800.00</t>
  </si>
  <si>
    <t>SHF-L632</t>
  </si>
  <si>
    <t>Salvatori,Janet S.</t>
  </si>
  <si>
    <t>2363 Glastenbury Road   Shaftsbury, VT  05262</t>
  </si>
  <si>
    <t xml:space="preserve">  4.840</t>
  </si>
  <si>
    <t>WR-L499</t>
  </si>
  <si>
    <t>Lundrigan,Patricia</t>
  </si>
  <si>
    <t>147 Elm Street   West Rutland, VT  05777</t>
  </si>
  <si>
    <t>Malinowski,Robert</t>
  </si>
  <si>
    <t>27 Pearl Street   Brandon, VT  05733</t>
  </si>
  <si>
    <t>01/17/10</t>
  </si>
  <si>
    <t>Haigh,Jacob R.</t>
  </si>
  <si>
    <t>48 North Pleasant Street   Middlebury, VT  05753</t>
  </si>
  <si>
    <t>01/26/21</t>
  </si>
  <si>
    <t>07/01/39</t>
  </si>
  <si>
    <t xml:space="preserve">       1600.00</t>
  </si>
  <si>
    <t>08/27/09</t>
  </si>
  <si>
    <t>11/13/09</t>
  </si>
  <si>
    <t>08/01/39</t>
  </si>
  <si>
    <t>1101 E. Main Street   Poultney, VT  05764</t>
  </si>
  <si>
    <t>09/01/09</t>
  </si>
  <si>
    <t>09/14/09</t>
  </si>
  <si>
    <t>09/01/39</t>
  </si>
  <si>
    <t>Brooks,Jennifer L.</t>
  </si>
  <si>
    <t>23 South Main Street   Fair Haven, VT  05743</t>
  </si>
  <si>
    <t>02/28/11</t>
  </si>
  <si>
    <t xml:space="preserve">  4.690</t>
  </si>
  <si>
    <t>Frank,Thomas</t>
  </si>
  <si>
    <t>5 Crown Street   Rutland, VT  05701</t>
  </si>
  <si>
    <t>09/02/09</t>
  </si>
  <si>
    <t>Brooks,Daniel J.</t>
  </si>
  <si>
    <t>953 Route 4A East   Fair Haven, VT  05743</t>
  </si>
  <si>
    <t>09/30/09</t>
  </si>
  <si>
    <t>10/05/09</t>
  </si>
  <si>
    <t>930 East  Street   Bridport, VT  05734</t>
  </si>
  <si>
    <t>01/29/21</t>
  </si>
  <si>
    <t>Vance-watkins,Lequita</t>
  </si>
  <si>
    <t>38 Gibbs Street   Proctor, VT  05765</t>
  </si>
  <si>
    <t>10/06/09</t>
  </si>
  <si>
    <t xml:space="preserve">       8500.00</t>
  </si>
  <si>
    <t>Vyhnak,Jennifer</t>
  </si>
  <si>
    <t>8 Mountain Street   Bristol, VT  05443</t>
  </si>
  <si>
    <t>11/02/09</t>
  </si>
  <si>
    <t>11/03/09</t>
  </si>
  <si>
    <t>10/01/39</t>
  </si>
  <si>
    <t xml:space="preserve">      19021.00</t>
  </si>
  <si>
    <t>Gennette,Margaret  J.</t>
  </si>
  <si>
    <t>27 Catherine Drive   Rutland, VT  05701</t>
  </si>
  <si>
    <t>11/12/09</t>
  </si>
  <si>
    <t>11/16/09</t>
  </si>
  <si>
    <t>11/01/39</t>
  </si>
  <si>
    <t xml:space="preserve">  3.960</t>
  </si>
  <si>
    <t>12/01/09</t>
  </si>
  <si>
    <t>06/07/17</t>
  </si>
  <si>
    <t xml:space="preserve">       8100.00</t>
  </si>
  <si>
    <t xml:space="preserve">  2.380</t>
  </si>
  <si>
    <t>1101 East Mian Street   Poultney, VT  05764</t>
  </si>
  <si>
    <t>01/08/10</t>
  </si>
  <si>
    <t>12/01/39</t>
  </si>
  <si>
    <t xml:space="preserve">       9200.00</t>
  </si>
  <si>
    <t xml:space="preserve">  2.700</t>
  </si>
  <si>
    <t>Immel,Christopher A.</t>
  </si>
  <si>
    <t>1893 Main Street   Castleton, VT  05735</t>
  </si>
  <si>
    <t>01/01/39</t>
  </si>
  <si>
    <t>08/16/11</t>
  </si>
  <si>
    <t>Davis,Jeffrey P.</t>
  </si>
  <si>
    <t>1964 West Road   Ira, VT  05777</t>
  </si>
  <si>
    <t>12/21/09</t>
  </si>
  <si>
    <t>10/12/21</t>
  </si>
  <si>
    <t>12/21/39</t>
  </si>
  <si>
    <t>Gasperetti,Cheryl A.</t>
  </si>
  <si>
    <t>940 South End Road   Mount Tabor, VT  05739</t>
  </si>
  <si>
    <t>02/04/10</t>
  </si>
  <si>
    <t>01/07/11</t>
  </si>
  <si>
    <t>01/01/40</t>
  </si>
  <si>
    <t xml:space="preserve">  5.130</t>
  </si>
  <si>
    <t>Owen,Carol Horton</t>
  </si>
  <si>
    <t>21 Meadow Street   Rutland, VT  05701</t>
  </si>
  <si>
    <t>02/25/10</t>
  </si>
  <si>
    <t>03/13/10</t>
  </si>
  <si>
    <t>04/29/10</t>
  </si>
  <si>
    <t>05/03/10</t>
  </si>
  <si>
    <t>03/01/40</t>
  </si>
  <si>
    <t xml:space="preserve">       5310.00</t>
  </si>
  <si>
    <t>Malay,Alicia</t>
  </si>
  <si>
    <t>53 Furnace Road   Pittsford, VT  05763</t>
  </si>
  <si>
    <t>09/07/10</t>
  </si>
  <si>
    <t>11/17/11</t>
  </si>
  <si>
    <t>09/07/40</t>
  </si>
  <si>
    <t>Riordan,Patrick M.</t>
  </si>
  <si>
    <t>15 Madison Street   Rutland, VT  05701</t>
  </si>
  <si>
    <t>05/13/10</t>
  </si>
  <si>
    <t>04/06/12</t>
  </si>
  <si>
    <t>05/13/40</t>
  </si>
  <si>
    <t xml:space="preserve">  2.350</t>
  </si>
  <si>
    <t>Lavictoire,Lee G.</t>
  </si>
  <si>
    <t>28 Madison Street   Rutland, VT  05701</t>
  </si>
  <si>
    <t>10/01/40</t>
  </si>
  <si>
    <t>11/01/40</t>
  </si>
  <si>
    <t xml:space="preserve">       8822.00</t>
  </si>
  <si>
    <t xml:space="preserve">  2.590</t>
  </si>
  <si>
    <t>09/30/10</t>
  </si>
  <si>
    <t>10/06/10</t>
  </si>
  <si>
    <t>Novak,Diane M.</t>
  </si>
  <si>
    <t>95A Heritage Hill Place   Rutland, VT  05701</t>
  </si>
  <si>
    <t>10/25/10</t>
  </si>
  <si>
    <t>10/27/10</t>
  </si>
  <si>
    <t>Widlicka,Suzanne</t>
  </si>
  <si>
    <t>1809 West River Road   Lincoln, VT  05443</t>
  </si>
  <si>
    <t>06/24/11</t>
  </si>
  <si>
    <t>12/01/40</t>
  </si>
  <si>
    <t xml:space="preserve">      11500.00</t>
  </si>
  <si>
    <t>12/01/10</t>
  </si>
  <si>
    <t>12/03/10</t>
  </si>
  <si>
    <t xml:space="preserve">  2.050</t>
  </si>
  <si>
    <t>Lake,Kim Flory</t>
  </si>
  <si>
    <t>237 Park Lane   Mendon, VT  05701</t>
  </si>
  <si>
    <t>12/21/10</t>
  </si>
  <si>
    <t>07/01/11</t>
  </si>
  <si>
    <t>02/01/41</t>
  </si>
  <si>
    <t xml:space="preserve">       8803.00</t>
  </si>
  <si>
    <t>Beebe,Marlenis D.</t>
  </si>
  <si>
    <t>7 Crown Street   Rutland, VT  05701</t>
  </si>
  <si>
    <t>07/15/11</t>
  </si>
  <si>
    <t>09/01/41</t>
  </si>
  <si>
    <t xml:space="preserve">      12314.00</t>
  </si>
  <si>
    <t xml:space="preserve">  5.220</t>
  </si>
  <si>
    <t>Stroup,Ronda M.</t>
  </si>
  <si>
    <t>246 Business Route 4   Center Rutland,, VT  05736</t>
  </si>
  <si>
    <t>01/27/09</t>
  </si>
  <si>
    <t>08/21/09</t>
  </si>
  <si>
    <t>01/27/39</t>
  </si>
  <si>
    <t>Investor Totals For 29 Loans:</t>
  </si>
  <si>
    <t>Cummings,LisaA</t>
  </si>
  <si>
    <t>3228 Young Road   Orwell, VT  05760</t>
  </si>
  <si>
    <t xml:space="preserve">       2950.00</t>
  </si>
  <si>
    <t xml:space="preserve">        858.04</t>
  </si>
  <si>
    <t>Investor Totals For 1 Loans</t>
  </si>
  <si>
    <t xml:space="preserve">    13880905.97</t>
  </si>
  <si>
    <t xml:space="preserve">Borrower TB </t>
  </si>
  <si>
    <t>Variance</t>
  </si>
  <si>
    <t>Adjustment to Reserve</t>
  </si>
  <si>
    <t>Corrected in January 2022</t>
  </si>
  <si>
    <t>Per risk rating</t>
  </si>
  <si>
    <t>InterCompany</t>
  </si>
  <si>
    <t>Increase due to write-offs 2022</t>
  </si>
  <si>
    <t>Deferred</t>
  </si>
  <si>
    <t>Updated Risk Rating</t>
  </si>
  <si>
    <t>Current Loan Loss Reserve</t>
  </si>
  <si>
    <t>JVEK02162022 01</t>
  </si>
  <si>
    <t>Updated LLR Total</t>
  </si>
  <si>
    <t>Delinquent in 2021</t>
  </si>
  <si>
    <t>Report Totals For: 860 Loans</t>
  </si>
  <si>
    <t>Over 90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</si>
</sst>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s>
  <fonts count="35">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sz val="11"/>
      <color rgb="FF000000"/>
      <name val="Calibri"/>
      <family val="2"/>
      <scheme val="minor"/>
    </font>
    <font>
      <b/>
      <sz val="11"/>
      <color rgb="FF000000"/>
      <name val="Calibri"/>
      <family val="2"/>
      <scheme val="minor"/>
    </font>
    <font>
      <b/>
      <sz val="11"/>
      <color rgb="FFFF0000"/>
      <name val="Calibri"/>
      <family val="2"/>
      <scheme val="minor"/>
    </font>
    <font>
      <sz val="11"/>
      <color theme="1"/>
      <name val="Calibri"/>
      <family val="2"/>
      <scheme val="minor"/>
    </font>
    <font>
      <sz val="10"/>
      <color theme="1"/>
      <name val="Times New Roman"/>
      <family val="1"/>
    </font>
    <font>
      <b/>
      <sz val="16"/>
      <color rgb="FF000000"/>
      <name val="Calibri"/>
      <family val="2"/>
    </font>
    <font>
      <b/>
      <sz val="11"/>
      <color rgb="FFFF0000"/>
      <name val="Calibri"/>
      <family val="2"/>
    </font>
    <font>
      <sz val="10"/>
      <color theme="1"/>
      <name val="Calibri"/>
      <family val="2"/>
      <scheme val="minor"/>
    </font>
    <font>
      <b/>
      <sz val="9"/>
      <color theme="1"/>
      <name val="Calibri"/>
      <family val="2"/>
      <scheme val="minor"/>
    </font>
    <font>
      <b/>
      <u/>
      <sz val="11"/>
      <color theme="1"/>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12"/>
      <color rgb="FF000000"/>
      <name val="Calibri"/>
      <family val="2"/>
      <scheme val="minor"/>
    </font>
    <font>
      <b/>
      <sz val="11"/>
      <name val="Calibri"/>
      <family val="2"/>
      <scheme val="minor"/>
    </font>
    <font>
      <sz val="11"/>
      <name val="Calibri"/>
      <family val="2"/>
      <scheme val="minor"/>
    </font>
    <font>
      <b/>
      <sz val="10"/>
      <color rgb="FF000000"/>
      <name val="ARIAL"/>
      <family val="2"/>
    </font>
    <font>
      <b/>
      <sz val="10"/>
      <color indexed="8"/>
      <name val="ARIAL"/>
      <family val="2"/>
    </font>
    <font>
      <sz val="10"/>
      <color indexed="8"/>
      <name val="Arial"/>
      <family val="2"/>
    </font>
    <font>
      <b/>
      <sz val="10"/>
      <color rgb="FFFF0000"/>
      <name val="ARIAL"/>
      <family val="2"/>
    </font>
    <font>
      <sz val="10"/>
      <color rgb="FFFF0000"/>
      <name val="Arial"/>
      <family val="2"/>
    </font>
    <font>
      <sz val="11"/>
      <color rgb="FF000000"/>
      <name val="Calibri"/>
      <family val="2"/>
    </font>
    <font>
      <b/>
      <sz val="11"/>
      <color rgb="FF000000"/>
      <name val="Calibri"/>
      <family val="2"/>
    </font>
    <font>
      <b/>
      <sz val="12"/>
      <color rgb="FFFF0000"/>
      <name val="Calibri"/>
      <family val="2"/>
      <scheme val="minor"/>
    </font>
    <font>
      <b/>
      <sz val="16"/>
      <color indexed="8"/>
      <name val="Calibri"/>
      <family val="2"/>
      <scheme val="minor"/>
    </font>
    <font>
      <sz val="11"/>
      <color rgb="FF000000"/>
      <name val="Calibri"/>
    </font>
    <font>
      <b/>
      <sz val="14"/>
      <color rgb="FF000000"/>
      <name val="Calibri"/>
      <family val="2"/>
    </font>
    <font>
      <b/>
      <sz val="11"/>
      <color rgb="FF000000"/>
      <name val="Calibri"/>
    </font>
    <font>
      <b/>
      <sz val="11"/>
      <color rgb="FF000000"/>
      <name val="ARIAL"/>
      <charset val="1"/>
    </font>
    <font>
      <sz val="11"/>
      <color rgb="FF000000"/>
      <name val="ARIAL"/>
      <charset val="1"/>
    </font>
  </fonts>
  <fills count="19">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CE4D6"/>
        <bgColor indexed="64"/>
      </patternFill>
    </fill>
    <fill>
      <patternFill patternType="solid">
        <fgColor theme="7" tint="0.39997558519241921"/>
        <bgColor indexed="64"/>
      </patternFill>
    </fill>
    <fill>
      <patternFill patternType="solid">
        <fgColor theme="0"/>
        <bgColor indexed="64"/>
      </patternFill>
    </fill>
    <fill>
      <patternFill patternType="solid">
        <fgColor rgb="FFC6E0B4"/>
        <bgColor indexed="64"/>
      </patternFill>
    </fill>
    <fill>
      <patternFill patternType="solid">
        <fgColor rgb="FFD9E1F2"/>
        <bgColor indexed="64"/>
      </patternFill>
    </fill>
    <fill>
      <patternFill patternType="solid">
        <fgColor rgb="FFFFF2CC"/>
        <bgColor indexed="64"/>
      </patternFill>
    </fill>
    <fill>
      <patternFill patternType="solid">
        <fgColor rgb="FFFFD966"/>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8CBAD"/>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s>
  <borders count="35">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right style="thin">
        <color rgb="FF000000"/>
      </right>
      <top/>
      <bottom/>
      <diagonal/>
    </border>
    <border>
      <left style="thin">
        <color theme="0" tint="-0.499984740745262"/>
      </left>
      <right style="thin">
        <color theme="0" tint="-0.499984740745262"/>
      </right>
      <top style="thin">
        <color theme="0" tint="-0.499984740745262"/>
      </top>
      <bottom/>
      <diagonal/>
    </border>
    <border>
      <left style="thin">
        <color indexed="64"/>
      </left>
      <right style="thin">
        <color indexed="64"/>
      </right>
      <top/>
      <bottom style="medium">
        <color rgb="FF000000"/>
      </bottom>
      <diagonal/>
    </border>
    <border>
      <left/>
      <right style="thin">
        <color indexed="64"/>
      </right>
      <top/>
      <bottom style="medium">
        <color rgb="FF000000"/>
      </bottom>
      <diagonal/>
    </border>
    <border>
      <left/>
      <right/>
      <top/>
      <bottom style="medium">
        <color rgb="FF000000"/>
      </bottom>
      <diagonal/>
    </border>
    <border>
      <left/>
      <right style="thin">
        <color rgb="FF000000"/>
      </right>
      <top style="thin">
        <color indexed="64"/>
      </top>
      <bottom style="thin">
        <color indexed="64"/>
      </bottom>
      <diagonal/>
    </border>
    <border>
      <left/>
      <right style="thin">
        <color rgb="FF000000"/>
      </right>
      <top/>
      <bottom style="thin">
        <color indexed="64"/>
      </bottom>
      <diagonal/>
    </border>
    <border>
      <left/>
      <right style="thin">
        <color rgb="FF000000"/>
      </right>
      <top/>
      <bottom style="medium">
        <color rgb="FF000000"/>
      </bottom>
      <diagonal/>
    </border>
    <border>
      <left style="thin">
        <color theme="0" tint="-0.499984740745262"/>
      </left>
      <right style="thin">
        <color theme="0" tint="-0.499984740745262"/>
      </right>
      <top style="thin">
        <color theme="0" tint="-0.499984740745262"/>
      </top>
      <bottom style="double">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medium">
        <color rgb="FF000000"/>
      </top>
      <bottom/>
      <diagonal/>
    </border>
  </borders>
  <cellStyleXfs count="5">
    <xf numFmtId="0" fontId="0" fillId="0" borderId="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23" fillId="0" borderId="0">
      <alignment vertical="top"/>
    </xf>
  </cellStyleXfs>
  <cellXfs count="348">
    <xf numFmtId="0" fontId="0" fillId="0" borderId="0" xfId="0"/>
    <xf numFmtId="0" fontId="1" fillId="0" borderId="0" xfId="0" applyFont="1"/>
    <xf numFmtId="0" fontId="0" fillId="2" borderId="1" xfId="0" applyFill="1" applyBorder="1"/>
    <xf numFmtId="0" fontId="2" fillId="2" borderId="1" xfId="0" applyFont="1" applyFill="1" applyBorder="1" applyAlignment="1">
      <alignment horizontal="right"/>
    </xf>
    <xf numFmtId="0" fontId="2" fillId="2" borderId="1" xfId="0" applyFont="1" applyFill="1" applyBorder="1"/>
    <xf numFmtId="0" fontId="2" fillId="3" borderId="1" xfId="0" applyFont="1" applyFill="1" applyBorder="1" applyAlignment="1">
      <alignment horizontal="right"/>
    </xf>
    <xf numFmtId="0" fontId="0" fillId="4" borderId="1" xfId="0" applyFill="1" applyBorder="1"/>
    <xf numFmtId="0" fontId="2" fillId="4" borderId="1" xfId="0" applyFont="1" applyFill="1" applyBorder="1" applyAlignment="1">
      <alignment horizontal="right"/>
    </xf>
    <xf numFmtId="0" fontId="2" fillId="3" borderId="1" xfId="0" applyFont="1" applyFill="1" applyBorder="1"/>
    <xf numFmtId="0" fontId="2" fillId="4" borderId="1" xfId="0" applyFont="1" applyFill="1" applyBorder="1"/>
    <xf numFmtId="0" fontId="2" fillId="0" borderId="0" xfId="0" applyFont="1" applyAlignment="1">
      <alignment horizontal="right"/>
    </xf>
    <xf numFmtId="0" fontId="2" fillId="0" borderId="0" xfId="0" applyFont="1" applyAlignment="1">
      <alignment horizontal="center"/>
    </xf>
    <xf numFmtId="0" fontId="0" fillId="0" borderId="0" xfId="0" applyAlignment="1">
      <alignment horizontal="center"/>
    </xf>
    <xf numFmtId="0" fontId="2" fillId="0" borderId="0" xfId="0" applyFont="1"/>
    <xf numFmtId="8" fontId="2" fillId="0" borderId="0" xfId="0" applyNumberFormat="1" applyFont="1" applyAlignment="1">
      <alignment horizontal="center"/>
    </xf>
    <xf numFmtId="0" fontId="7" fillId="0" borderId="0" xfId="0" applyFont="1" applyAlignment="1">
      <alignment horizontal="left"/>
    </xf>
    <xf numFmtId="0" fontId="0" fillId="0" borderId="0" xfId="0" applyAlignment="1">
      <alignment vertical="center"/>
    </xf>
    <xf numFmtId="6" fontId="2" fillId="2" borderId="1" xfId="0" applyNumberFormat="1" applyFont="1" applyFill="1" applyBorder="1" applyAlignment="1">
      <alignment vertical="center"/>
    </xf>
    <xf numFmtId="6" fontId="2" fillId="3" borderId="1" xfId="0" applyNumberFormat="1" applyFont="1" applyFill="1" applyBorder="1" applyAlignment="1">
      <alignment vertical="center"/>
    </xf>
    <xf numFmtId="6" fontId="2" fillId="4" borderId="1" xfId="0" applyNumberFormat="1" applyFont="1" applyFill="1" applyBorder="1" applyAlignment="1">
      <alignment vertical="center"/>
    </xf>
    <xf numFmtId="0" fontId="2" fillId="0" borderId="0" xfId="0" applyFont="1" applyAlignment="1">
      <alignment vertical="center"/>
    </xf>
    <xf numFmtId="0" fontId="0" fillId="2" borderId="1" xfId="0" applyFill="1" applyBorder="1" applyAlignment="1">
      <alignment horizontal="left" vertical="center"/>
    </xf>
    <xf numFmtId="0" fontId="0" fillId="3" borderId="1" xfId="0" applyFill="1" applyBorder="1" applyAlignment="1">
      <alignment horizontal="left" vertical="center"/>
    </xf>
    <xf numFmtId="0" fontId="0" fillId="4" borderId="1" xfId="0" applyFill="1" applyBorder="1" applyAlignment="1">
      <alignment horizontal="left" vertical="center"/>
    </xf>
    <xf numFmtId="4" fontId="0" fillId="0" borderId="2" xfId="0" applyNumberFormat="1" applyBorder="1" applyAlignment="1">
      <alignment horizontal="center" vertical="center"/>
    </xf>
    <xf numFmtId="164" fontId="0" fillId="0" borderId="2" xfId="0" applyNumberFormat="1" applyBorder="1" applyAlignment="1">
      <alignment horizontal="center" vertical="center"/>
    </xf>
    <xf numFmtId="164" fontId="5" fillId="0" borderId="2" xfId="0" applyNumberFormat="1" applyFont="1" applyBorder="1" applyAlignment="1">
      <alignment horizontal="center" vertical="center"/>
    </xf>
    <xf numFmtId="0" fontId="2" fillId="0" borderId="4" xfId="0" applyFont="1" applyBorder="1"/>
    <xf numFmtId="0" fontId="0" fillId="0" borderId="6" xfId="0" applyBorder="1"/>
    <xf numFmtId="0" fontId="0" fillId="0" borderId="7" xfId="0" applyBorder="1"/>
    <xf numFmtId="0" fontId="0" fillId="0" borderId="8" xfId="0" applyBorder="1"/>
    <xf numFmtId="0" fontId="0" fillId="0" borderId="5" xfId="0" applyBorder="1"/>
    <xf numFmtId="0" fontId="0" fillId="0" borderId="0" xfId="0" applyAlignment="1">
      <alignment horizontal="left" vertical="top"/>
    </xf>
    <xf numFmtId="0" fontId="2" fillId="6" borderId="0" xfId="0" applyFont="1" applyFill="1" applyAlignment="1">
      <alignment horizontal="right"/>
    </xf>
    <xf numFmtId="0" fontId="2" fillId="7" borderId="0" xfId="0" applyFont="1" applyFill="1" applyAlignment="1">
      <alignment horizontal="left"/>
    </xf>
    <xf numFmtId="0" fontId="0" fillId="7" borderId="0" xfId="0" applyFill="1" applyAlignment="1">
      <alignment horizontal="center"/>
    </xf>
    <xf numFmtId="0" fontId="0" fillId="0" borderId="0" xfId="0" applyAlignment="1">
      <alignment horizontal="center" vertical="center"/>
    </xf>
    <xf numFmtId="0" fontId="0" fillId="0" borderId="5" xfId="0" applyBorder="1" applyAlignment="1">
      <alignment horizontal="left" vertical="center" wrapText="1"/>
    </xf>
    <xf numFmtId="0" fontId="0" fillId="0" borderId="5" xfId="0" applyBorder="1" applyAlignment="1">
      <alignment horizontal="center" vertical="center"/>
    </xf>
    <xf numFmtId="0" fontId="9" fillId="0" borderId="0" xfId="0" applyFont="1"/>
    <xf numFmtId="0" fontId="9" fillId="0" borderId="0" xfId="0" applyFont="1" applyAlignment="1">
      <alignment horizontal="center" vertical="center"/>
    </xf>
    <xf numFmtId="0" fontId="2" fillId="0" borderId="5" xfId="0" applyFont="1" applyBorder="1" applyAlignment="1">
      <alignment horizontal="center"/>
    </xf>
    <xf numFmtId="0" fontId="0" fillId="0" borderId="2" xfId="0" applyBorder="1" applyAlignment="1">
      <alignment horizontal="right" vertical="center"/>
    </xf>
    <xf numFmtId="0" fontId="0" fillId="0" borderId="5" xfId="0" applyBorder="1" applyAlignment="1">
      <alignment vertical="center"/>
    </xf>
    <xf numFmtId="0" fontId="0" fillId="0" borderId="10" xfId="0" applyBorder="1" applyAlignment="1">
      <alignment horizontal="right" vertical="center"/>
    </xf>
    <xf numFmtId="0" fontId="0" fillId="0" borderId="10" xfId="0" applyBorder="1" applyAlignment="1">
      <alignment horizontal="center" vertical="center"/>
    </xf>
    <xf numFmtId="0" fontId="2" fillId="0" borderId="5" xfId="0" applyFont="1" applyBorder="1" applyAlignment="1">
      <alignment horizontal="center" vertical="center"/>
    </xf>
    <xf numFmtId="0" fontId="2" fillId="0" borderId="2" xfId="0" applyFont="1" applyBorder="1" applyAlignment="1">
      <alignment horizontal="right" vertical="center"/>
    </xf>
    <xf numFmtId="0" fontId="12" fillId="0" borderId="5" xfId="0" applyFont="1" applyBorder="1" applyAlignment="1">
      <alignment vertical="center" wrapText="1"/>
    </xf>
    <xf numFmtId="164" fontId="2" fillId="3" borderId="2" xfId="0" applyNumberFormat="1" applyFont="1" applyFill="1" applyBorder="1" applyAlignment="1">
      <alignment horizontal="center" vertical="center"/>
    </xf>
    <xf numFmtId="164" fontId="2" fillId="3" borderId="3" xfId="0" applyNumberFormat="1" applyFont="1" applyFill="1" applyBorder="1" applyAlignment="1">
      <alignment horizontal="center" vertical="center"/>
    </xf>
    <xf numFmtId="0" fontId="13" fillId="3" borderId="0" xfId="0" applyFont="1" applyFill="1" applyAlignment="1">
      <alignment horizontal="center"/>
    </xf>
    <xf numFmtId="165" fontId="0" fillId="0" borderId="0" xfId="0" applyNumberFormat="1"/>
    <xf numFmtId="0" fontId="12" fillId="0" borderId="5" xfId="0" applyFont="1" applyBorder="1" applyAlignment="1">
      <alignment horizontal="left" vertical="center" wrapText="1"/>
    </xf>
    <xf numFmtId="0" fontId="12" fillId="0" borderId="9" xfId="0" applyFont="1" applyBorder="1" applyAlignment="1">
      <alignment horizontal="left" vertical="center"/>
    </xf>
    <xf numFmtId="0" fontId="2" fillId="3" borderId="11" xfId="0" applyFont="1" applyFill="1" applyBorder="1" applyAlignment="1">
      <alignment horizontal="center" vertical="center"/>
    </xf>
    <xf numFmtId="0" fontId="0" fillId="12" borderId="0" xfId="0" applyFill="1" applyAlignment="1">
      <alignment horizontal="center"/>
    </xf>
    <xf numFmtId="0" fontId="3" fillId="0" borderId="0" xfId="0" applyFont="1" applyAlignment="1">
      <alignment horizontal="center" vertical="center" wrapText="1"/>
    </xf>
    <xf numFmtId="0" fontId="2" fillId="0" borderId="5" xfId="0" applyFont="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vertical="center"/>
    </xf>
    <xf numFmtId="0" fontId="16" fillId="0" borderId="5" xfId="0" applyFont="1" applyBorder="1"/>
    <xf numFmtId="0" fontId="17" fillId="0" borderId="5" xfId="0" applyFont="1" applyBorder="1" applyAlignment="1">
      <alignment horizontal="center" vertical="center"/>
    </xf>
    <xf numFmtId="0" fontId="16" fillId="0" borderId="0" xfId="0" applyFont="1"/>
    <xf numFmtId="0" fontId="17" fillId="9" borderId="5" xfId="0" applyFont="1" applyFill="1" applyBorder="1" applyAlignment="1">
      <alignment vertical="center"/>
    </xf>
    <xf numFmtId="0" fontId="16" fillId="9" borderId="5" xfId="0" applyFont="1" applyFill="1" applyBorder="1" applyAlignment="1">
      <alignment horizontal="center" vertical="center"/>
    </xf>
    <xf numFmtId="0" fontId="16" fillId="9" borderId="5" xfId="0" applyFont="1" applyFill="1" applyBorder="1" applyAlignment="1">
      <alignment vertical="center"/>
    </xf>
    <xf numFmtId="0" fontId="18" fillId="9" borderId="5" xfId="0" applyFont="1" applyFill="1" applyBorder="1" applyAlignment="1">
      <alignment vertical="center"/>
    </xf>
    <xf numFmtId="6" fontId="18" fillId="9" borderId="5" xfId="0" applyNumberFormat="1" applyFont="1" applyFill="1" applyBorder="1" applyAlignment="1">
      <alignment horizontal="center" vertical="center"/>
    </xf>
    <xf numFmtId="0" fontId="17" fillId="9" borderId="5" xfId="0" applyFont="1" applyFill="1" applyBorder="1" applyAlignment="1">
      <alignment horizontal="right" vertical="center"/>
    </xf>
    <xf numFmtId="6" fontId="17" fillId="9" borderId="5" xfId="0" applyNumberFormat="1" applyFont="1" applyFill="1" applyBorder="1" applyAlignment="1">
      <alignment horizontal="center" vertical="center"/>
    </xf>
    <xf numFmtId="0" fontId="17" fillId="10" borderId="5" xfId="0" applyFont="1" applyFill="1" applyBorder="1" applyAlignment="1">
      <alignment vertical="center"/>
    </xf>
    <xf numFmtId="0" fontId="16" fillId="10" borderId="5" xfId="0" applyFont="1" applyFill="1" applyBorder="1" applyAlignment="1">
      <alignment horizontal="center" vertical="center"/>
    </xf>
    <xf numFmtId="0" fontId="16" fillId="10" borderId="5" xfId="0" applyFont="1" applyFill="1" applyBorder="1" applyAlignment="1">
      <alignment vertical="center"/>
    </xf>
    <xf numFmtId="0" fontId="18" fillId="10" borderId="5" xfId="0" applyFont="1" applyFill="1" applyBorder="1" applyAlignment="1">
      <alignment vertical="center"/>
    </xf>
    <xf numFmtId="3" fontId="18" fillId="10" borderId="5" xfId="0" applyNumberFormat="1" applyFont="1" applyFill="1" applyBorder="1" applyAlignment="1">
      <alignment horizontal="center" vertical="center"/>
    </xf>
    <xf numFmtId="0" fontId="17" fillId="10" borderId="5" xfId="0" applyFont="1" applyFill="1" applyBorder="1" applyAlignment="1">
      <alignment horizontal="right" vertical="center"/>
    </xf>
    <xf numFmtId="6" fontId="17" fillId="10" borderId="5" xfId="0" applyNumberFormat="1" applyFont="1" applyFill="1" applyBorder="1" applyAlignment="1">
      <alignment horizontal="center" vertical="center"/>
    </xf>
    <xf numFmtId="0" fontId="17" fillId="8" borderId="5" xfId="0" applyFont="1" applyFill="1" applyBorder="1" applyAlignment="1">
      <alignment vertical="center"/>
    </xf>
    <xf numFmtId="0" fontId="16" fillId="8" borderId="5" xfId="0" applyFont="1" applyFill="1" applyBorder="1" applyAlignment="1">
      <alignment horizontal="center" vertical="center"/>
    </xf>
    <xf numFmtId="0" fontId="16" fillId="8" borderId="5" xfId="0" applyFont="1" applyFill="1" applyBorder="1" applyAlignment="1">
      <alignment vertical="center"/>
    </xf>
    <xf numFmtId="0" fontId="18" fillId="8" borderId="5" xfId="0" applyFont="1" applyFill="1" applyBorder="1" applyAlignment="1">
      <alignment vertical="center"/>
    </xf>
    <xf numFmtId="6" fontId="18" fillId="8" borderId="5" xfId="0" applyNumberFormat="1" applyFont="1" applyFill="1" applyBorder="1" applyAlignment="1">
      <alignment horizontal="center" vertical="center"/>
    </xf>
    <xf numFmtId="0" fontId="17" fillId="8" borderId="5" xfId="0" applyFont="1" applyFill="1" applyBorder="1" applyAlignment="1">
      <alignment horizontal="right" vertical="center"/>
    </xf>
    <xf numFmtId="6" fontId="17" fillId="8" borderId="5" xfId="0" applyNumberFormat="1" applyFont="1" applyFill="1" applyBorder="1" applyAlignment="1">
      <alignment horizontal="center" vertical="center"/>
    </xf>
    <xf numFmtId="0" fontId="17" fillId="5" borderId="5" xfId="0" applyFont="1" applyFill="1" applyBorder="1" applyAlignment="1">
      <alignment vertical="center"/>
    </xf>
    <xf numFmtId="0" fontId="16" fillId="5" borderId="5" xfId="0" applyFont="1" applyFill="1" applyBorder="1" applyAlignment="1">
      <alignment horizontal="center" vertical="center"/>
    </xf>
    <xf numFmtId="0" fontId="16" fillId="5" borderId="5" xfId="0" applyFont="1" applyFill="1" applyBorder="1" applyAlignment="1">
      <alignment vertical="center"/>
    </xf>
    <xf numFmtId="0" fontId="18" fillId="5" borderId="5" xfId="0" applyFont="1" applyFill="1" applyBorder="1" applyAlignment="1">
      <alignment vertical="center"/>
    </xf>
    <xf numFmtId="6" fontId="18" fillId="5" borderId="5" xfId="0" applyNumberFormat="1" applyFont="1" applyFill="1" applyBorder="1" applyAlignment="1">
      <alignment horizontal="center" vertical="center"/>
    </xf>
    <xf numFmtId="0" fontId="17" fillId="5" borderId="5" xfId="0" applyFont="1" applyFill="1" applyBorder="1" applyAlignment="1">
      <alignment horizontal="right" vertical="center"/>
    </xf>
    <xf numFmtId="6" fontId="17" fillId="5" borderId="5" xfId="0" applyNumberFormat="1" applyFont="1" applyFill="1" applyBorder="1" applyAlignment="1">
      <alignment horizontal="center" vertical="center"/>
    </xf>
    <xf numFmtId="0" fontId="17" fillId="0" borderId="5" xfId="0" applyFont="1" applyBorder="1" applyAlignment="1">
      <alignment horizontal="right" vertical="center"/>
    </xf>
    <xf numFmtId="0" fontId="16" fillId="0" borderId="5" xfId="0" applyFont="1" applyBorder="1" applyAlignment="1">
      <alignment horizontal="center" vertical="center"/>
    </xf>
    <xf numFmtId="0" fontId="17" fillId="11" borderId="5" xfId="0" applyFont="1" applyFill="1" applyBorder="1" applyAlignment="1">
      <alignment horizontal="right" vertical="center"/>
    </xf>
    <xf numFmtId="6" fontId="17" fillId="11" borderId="5" xfId="0" applyNumberFormat="1" applyFont="1" applyFill="1" applyBorder="1" applyAlignment="1">
      <alignment horizontal="center" vertical="center"/>
    </xf>
    <xf numFmtId="0" fontId="16" fillId="11" borderId="5" xfId="0" applyFont="1" applyFill="1" applyBorder="1"/>
    <xf numFmtId="164" fontId="2" fillId="0" borderId="0" xfId="0" applyNumberFormat="1" applyFont="1" applyAlignment="1">
      <alignment horizontal="center" vertical="center"/>
    </xf>
    <xf numFmtId="164" fontId="7" fillId="0" borderId="0" xfId="0" applyNumberFormat="1" applyFont="1" applyAlignment="1">
      <alignment horizontal="center"/>
    </xf>
    <xf numFmtId="164" fontId="0" fillId="0" borderId="0" xfId="0" applyNumberFormat="1" applyAlignment="1">
      <alignment horizontal="center" vertical="center"/>
    </xf>
    <xf numFmtId="164" fontId="0" fillId="2" borderId="1" xfId="0" applyNumberFormat="1" applyFill="1" applyBorder="1" applyAlignment="1">
      <alignment horizontal="center" vertical="center"/>
    </xf>
    <xf numFmtId="164" fontId="0" fillId="3" borderId="1" xfId="0" applyNumberFormat="1" applyFill="1" applyBorder="1" applyAlignment="1">
      <alignment horizontal="center" vertical="center"/>
    </xf>
    <xf numFmtId="164" fontId="2" fillId="3" borderId="1" xfId="0" applyNumberFormat="1" applyFont="1" applyFill="1" applyBorder="1" applyAlignment="1">
      <alignment horizontal="center" vertical="center"/>
    </xf>
    <xf numFmtId="164" fontId="0" fillId="4" borderId="1" xfId="0" applyNumberFormat="1" applyFill="1" applyBorder="1" applyAlignment="1">
      <alignment horizontal="center" vertical="center"/>
    </xf>
    <xf numFmtId="164" fontId="2" fillId="6" borderId="0" xfId="0" applyNumberFormat="1" applyFont="1" applyFill="1" applyAlignment="1">
      <alignment horizontal="center" vertical="center"/>
    </xf>
    <xf numFmtId="164" fontId="2" fillId="2" borderId="12" xfId="0" applyNumberFormat="1" applyFont="1" applyFill="1" applyBorder="1" applyAlignment="1">
      <alignment horizontal="center" vertical="center"/>
    </xf>
    <xf numFmtId="164" fontId="2" fillId="4" borderId="12" xfId="0" applyNumberFormat="1" applyFont="1" applyFill="1" applyBorder="1" applyAlignment="1">
      <alignment horizontal="center" vertical="center"/>
    </xf>
    <xf numFmtId="0" fontId="6" fillId="5" borderId="1" xfId="0" applyFont="1" applyFill="1" applyBorder="1" applyAlignment="1">
      <alignment horizontal="left"/>
    </xf>
    <xf numFmtId="164" fontId="6" fillId="5" borderId="1" xfId="0" applyNumberFormat="1" applyFont="1" applyFill="1" applyBorder="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left"/>
    </xf>
    <xf numFmtId="0" fontId="6" fillId="5" borderId="1" xfId="0" applyFont="1" applyFill="1" applyBorder="1" applyAlignment="1">
      <alignment horizontal="right"/>
    </xf>
    <xf numFmtId="164" fontId="0" fillId="2" borderId="13" xfId="0" applyNumberFormat="1" applyFill="1" applyBorder="1" applyAlignment="1">
      <alignment horizontal="center" vertical="center"/>
    </xf>
    <xf numFmtId="164" fontId="0" fillId="4" borderId="13" xfId="0" applyNumberFormat="1" applyFill="1" applyBorder="1" applyAlignment="1">
      <alignment horizontal="center" vertical="center"/>
    </xf>
    <xf numFmtId="164" fontId="6" fillId="5" borderId="12" xfId="0" applyNumberFormat="1" applyFont="1" applyFill="1" applyBorder="1" applyAlignment="1">
      <alignment horizontal="center" vertical="center"/>
    </xf>
    <xf numFmtId="164" fontId="5" fillId="5" borderId="13" xfId="0" applyNumberFormat="1" applyFont="1" applyFill="1" applyBorder="1" applyAlignment="1">
      <alignment horizontal="center" vertical="center"/>
    </xf>
    <xf numFmtId="164" fontId="0" fillId="12" borderId="0" xfId="0" applyNumberFormat="1" applyFill="1" applyAlignment="1">
      <alignment horizontal="center"/>
    </xf>
    <xf numFmtId="10" fontId="2" fillId="3" borderId="2" xfId="1" applyNumberFormat="1" applyFont="1" applyFill="1" applyBorder="1" applyAlignment="1">
      <alignment horizontal="center" vertical="center"/>
    </xf>
    <xf numFmtId="10" fontId="2" fillId="3" borderId="3" xfId="1" applyNumberFormat="1" applyFont="1" applyFill="1" applyBorder="1" applyAlignment="1">
      <alignment horizontal="center" vertical="center"/>
    </xf>
    <xf numFmtId="10" fontId="2" fillId="0" borderId="5" xfId="0" applyNumberFormat="1" applyFont="1" applyBorder="1" applyAlignment="1">
      <alignment horizontal="center" vertical="center"/>
    </xf>
    <xf numFmtId="0" fontId="0" fillId="0" borderId="0" xfId="0" applyAlignment="1">
      <alignment wrapText="1"/>
    </xf>
    <xf numFmtId="0" fontId="7" fillId="0" borderId="0" xfId="0" applyFont="1" applyAlignment="1">
      <alignment wrapText="1"/>
    </xf>
    <xf numFmtId="0" fontId="0" fillId="0" borderId="0" xfId="0" applyAlignment="1">
      <alignment horizontal="left"/>
    </xf>
    <xf numFmtId="8" fontId="0" fillId="0" borderId="0" xfId="0" applyNumberFormat="1" applyAlignment="1">
      <alignment horizontal="left"/>
    </xf>
    <xf numFmtId="0" fontId="19" fillId="0" borderId="0" xfId="0" applyFont="1" applyAlignment="1">
      <alignment horizontal="left"/>
    </xf>
    <xf numFmtId="8" fontId="2" fillId="3" borderId="0" xfId="0" applyNumberFormat="1" applyFont="1" applyFill="1" applyAlignment="1">
      <alignment horizontal="center"/>
    </xf>
    <xf numFmtId="0" fontId="14" fillId="0" borderId="0" xfId="0" applyFont="1"/>
    <xf numFmtId="0" fontId="0" fillId="12" borderId="17" xfId="0" applyFill="1" applyBorder="1" applyAlignment="1">
      <alignment horizontal="center"/>
    </xf>
    <xf numFmtId="164" fontId="0" fillId="12" borderId="17" xfId="2" applyNumberFormat="1" applyFont="1" applyFill="1" applyBorder="1" applyAlignment="1">
      <alignment horizontal="center" vertical="center"/>
    </xf>
    <xf numFmtId="0" fontId="13" fillId="0" borderId="0" xfId="0" applyFont="1" applyAlignment="1">
      <alignment horizontal="center"/>
    </xf>
    <xf numFmtId="0" fontId="2" fillId="12" borderId="5" xfId="0" applyFont="1" applyFill="1" applyBorder="1" applyAlignment="1">
      <alignment horizontal="center" vertical="center"/>
    </xf>
    <xf numFmtId="0" fontId="0" fillId="0" borderId="5" xfId="0" applyBorder="1" applyAlignment="1">
      <alignment horizontal="left" vertical="center"/>
    </xf>
    <xf numFmtId="0" fontId="0" fillId="0" borderId="0" xfId="0"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9" xfId="0" applyBorder="1" applyAlignment="1">
      <alignment horizontal="left" vertical="center" wrapText="1"/>
    </xf>
    <xf numFmtId="0" fontId="0" fillId="0" borderId="20" xfId="0" applyBorder="1" applyAlignment="1">
      <alignment horizontal="center" vertical="center"/>
    </xf>
    <xf numFmtId="0" fontId="0" fillId="0" borderId="9" xfId="0" applyBorder="1" applyAlignment="1">
      <alignment horizontal="center" vertical="center"/>
    </xf>
    <xf numFmtId="0" fontId="2" fillId="0" borderId="0" xfId="0" applyFont="1" applyAlignment="1">
      <alignment horizontal="left" vertical="center"/>
    </xf>
    <xf numFmtId="0" fontId="0" fillId="3" borderId="8" xfId="0" applyFill="1" applyBorder="1" applyAlignment="1">
      <alignment horizontal="center" vertical="center"/>
    </xf>
    <xf numFmtId="0" fontId="0" fillId="0" borderId="8" xfId="0" applyBorder="1" applyAlignment="1">
      <alignment horizontal="center" vertical="center"/>
    </xf>
    <xf numFmtId="8" fontId="0" fillId="0" borderId="8" xfId="0" applyNumberFormat="1" applyBorder="1" applyAlignment="1">
      <alignment horizontal="center" vertical="center"/>
    </xf>
    <xf numFmtId="4" fontId="0" fillId="0" borderId="8" xfId="0" applyNumberFormat="1" applyBorder="1" applyAlignment="1">
      <alignment horizontal="center" vertical="center"/>
    </xf>
    <xf numFmtId="14" fontId="0" fillId="0" borderId="8" xfId="0" applyNumberFormat="1" applyBorder="1" applyAlignment="1">
      <alignment horizontal="center" vertical="center"/>
    </xf>
    <xf numFmtId="10" fontId="0" fillId="0" borderId="8" xfId="0" applyNumberFormat="1" applyBorder="1" applyAlignment="1">
      <alignment horizontal="center" vertical="center"/>
    </xf>
    <xf numFmtId="0" fontId="0" fillId="0" borderId="8" xfId="0" applyBorder="1" applyAlignment="1">
      <alignment horizontal="left" vertical="center" wrapText="1"/>
    </xf>
    <xf numFmtId="0" fontId="0" fillId="0" borderId="0" xfId="0" applyAlignment="1">
      <alignment horizontal="center" vertical="top"/>
    </xf>
    <xf numFmtId="0" fontId="22" fillId="2" borderId="0" xfId="0" applyFont="1" applyFill="1" applyAlignment="1">
      <alignment horizontal="center" wrapText="1"/>
    </xf>
    <xf numFmtId="2" fontId="22" fillId="2" borderId="0" xfId="0" applyNumberFormat="1" applyFont="1" applyFill="1" applyAlignment="1">
      <alignment horizontal="center" wrapText="1"/>
    </xf>
    <xf numFmtId="43" fontId="22" fillId="2" borderId="0" xfId="3" applyFont="1" applyFill="1" applyAlignment="1">
      <alignment horizontal="center" wrapText="1"/>
    </xf>
    <xf numFmtId="0" fontId="22" fillId="15" borderId="0" xfId="0" applyFont="1" applyFill="1" applyAlignment="1">
      <alignment horizontal="center" wrapText="1"/>
    </xf>
    <xf numFmtId="43" fontId="22" fillId="15" borderId="0" xfId="3" applyFont="1" applyFill="1" applyAlignment="1">
      <alignment horizontal="center" wrapText="1"/>
    </xf>
    <xf numFmtId="0" fontId="22" fillId="0" borderId="0" xfId="0" applyFont="1" applyAlignment="1">
      <alignment horizontal="center" wrapText="1"/>
    </xf>
    <xf numFmtId="0" fontId="23" fillId="0" borderId="0" xfId="4">
      <alignment vertical="top"/>
    </xf>
    <xf numFmtId="43" fontId="23" fillId="12" borderId="0" xfId="3" quotePrefix="1" applyFont="1" applyFill="1" applyAlignment="1">
      <alignment vertical="top"/>
    </xf>
    <xf numFmtId="0" fontId="23" fillId="13" borderId="0" xfId="4" applyFill="1">
      <alignment vertical="top"/>
    </xf>
    <xf numFmtId="43" fontId="22" fillId="0" borderId="0" xfId="4" applyNumberFormat="1" applyFont="1">
      <alignment vertical="top"/>
    </xf>
    <xf numFmtId="43" fontId="23" fillId="0" borderId="0" xfId="4" applyNumberFormat="1">
      <alignment vertical="top"/>
    </xf>
    <xf numFmtId="43" fontId="23" fillId="0" borderId="0" xfId="3" quotePrefix="1" applyFont="1" applyFill="1" applyAlignment="1">
      <alignment vertical="top"/>
    </xf>
    <xf numFmtId="0" fontId="22" fillId="0" borderId="0" xfId="4" applyFont="1">
      <alignment vertical="top"/>
    </xf>
    <xf numFmtId="0" fontId="0" fillId="13" borderId="0" xfId="0" applyFill="1" applyAlignment="1">
      <alignment vertical="top"/>
    </xf>
    <xf numFmtId="0" fontId="0" fillId="0" borderId="0" xfId="0" applyAlignment="1">
      <alignment vertical="top"/>
    </xf>
    <xf numFmtId="43" fontId="0" fillId="0" borderId="0" xfId="0" applyNumberFormat="1" applyAlignment="1">
      <alignment vertical="top"/>
    </xf>
    <xf numFmtId="0" fontId="23" fillId="0" borderId="0" xfId="0" applyFont="1" applyAlignment="1">
      <alignment vertical="top"/>
    </xf>
    <xf numFmtId="43" fontId="0" fillId="0" borderId="21" xfId="0" applyNumberFormat="1" applyBorder="1" applyAlignment="1">
      <alignment vertical="top"/>
    </xf>
    <xf numFmtId="43" fontId="0" fillId="0" borderId="0" xfId="3" applyFont="1" applyAlignment="1">
      <alignment vertical="top"/>
    </xf>
    <xf numFmtId="43" fontId="25" fillId="13" borderId="0" xfId="0" applyNumberFormat="1" applyFont="1" applyFill="1" applyAlignment="1">
      <alignment vertical="top"/>
    </xf>
    <xf numFmtId="0" fontId="23" fillId="0" borderId="0" xfId="0" applyFont="1"/>
    <xf numFmtId="0" fontId="23" fillId="0" borderId="0" xfId="4" applyAlignment="1">
      <alignment horizontal="center" vertical="center"/>
    </xf>
    <xf numFmtId="0" fontId="22" fillId="0" borderId="0" xfId="4" applyFont="1" applyAlignment="1">
      <alignment horizontal="center" vertical="center"/>
    </xf>
    <xf numFmtId="0" fontId="23" fillId="0" borderId="0" xfId="4" applyAlignment="1">
      <alignment horizontal="center" vertical="top"/>
    </xf>
    <xf numFmtId="0" fontId="22" fillId="0" borderId="0" xfId="4" applyFont="1" applyAlignment="1">
      <alignment horizontal="center" vertical="top"/>
    </xf>
    <xf numFmtId="43" fontId="22" fillId="0" borderId="0" xfId="4" applyNumberFormat="1" applyFont="1" applyAlignment="1">
      <alignment horizontal="center" vertical="top"/>
    </xf>
    <xf numFmtId="43" fontId="23" fillId="0" borderId="0" xfId="4" applyNumberFormat="1" applyAlignment="1">
      <alignment horizontal="center" vertical="top"/>
    </xf>
    <xf numFmtId="43" fontId="24" fillId="0" borderId="21" xfId="4" applyNumberFormat="1" applyFont="1" applyBorder="1" applyAlignment="1">
      <alignment horizontal="center" vertical="top"/>
    </xf>
    <xf numFmtId="0" fontId="25" fillId="0" borderId="0" xfId="4" applyFont="1" applyAlignment="1">
      <alignment horizontal="center" vertical="top"/>
    </xf>
    <xf numFmtId="0" fontId="22" fillId="0" borderId="0" xfId="0" applyFont="1" applyAlignment="1">
      <alignment horizontal="center" vertical="center"/>
    </xf>
    <xf numFmtId="1" fontId="23" fillId="0" borderId="0" xfId="4" applyNumberFormat="1" applyAlignment="1">
      <alignment horizontal="center" vertical="top"/>
    </xf>
    <xf numFmtId="2" fontId="23" fillId="0" borderId="0" xfId="4" applyNumberFormat="1" applyAlignment="1">
      <alignment horizontal="center" vertical="top"/>
    </xf>
    <xf numFmtId="2" fontId="22" fillId="0" borderId="0" xfId="4" applyNumberFormat="1" applyFont="1" applyAlignment="1">
      <alignment horizontal="left" vertical="top"/>
    </xf>
    <xf numFmtId="0" fontId="0" fillId="0" borderId="0" xfId="0" quotePrefix="1" applyAlignment="1">
      <alignment horizontal="left" vertical="top" wrapText="1"/>
    </xf>
    <xf numFmtId="0" fontId="0" fillId="0" borderId="0" xfId="0" quotePrefix="1" applyAlignment="1">
      <alignment horizontal="center" vertical="top" wrapText="1"/>
    </xf>
    <xf numFmtId="0" fontId="0" fillId="0" borderId="5" xfId="0" applyBorder="1" applyAlignment="1">
      <alignment horizontal="center" vertical="center" wrapText="1"/>
    </xf>
    <xf numFmtId="0" fontId="0" fillId="0" borderId="0" xfId="0" applyAlignment="1">
      <alignment horizontal="center" vertical="center" wrapText="1"/>
    </xf>
    <xf numFmtId="8" fontId="0" fillId="0" borderId="5" xfId="0" applyNumberFormat="1" applyBorder="1" applyAlignment="1">
      <alignment horizontal="center" vertical="center"/>
    </xf>
    <xf numFmtId="8" fontId="0" fillId="0" borderId="9" xfId="0" applyNumberFormat="1" applyBorder="1" applyAlignment="1">
      <alignment horizontal="center" vertical="center"/>
    </xf>
    <xf numFmtId="14" fontId="0" fillId="0" borderId="5" xfId="0" applyNumberFormat="1" applyBorder="1" applyAlignment="1">
      <alignment horizontal="center" vertical="center"/>
    </xf>
    <xf numFmtId="14" fontId="0" fillId="0" borderId="20" xfId="0" applyNumberFormat="1" applyBorder="1" applyAlignment="1">
      <alignment horizontal="center" vertical="center"/>
    </xf>
    <xf numFmtId="14" fontId="0" fillId="0" borderId="9" xfId="0" applyNumberFormat="1" applyBorder="1" applyAlignment="1">
      <alignment horizontal="center" vertical="center"/>
    </xf>
    <xf numFmtId="8" fontId="0" fillId="0" borderId="20" xfId="0" applyNumberFormat="1" applyBorder="1" applyAlignment="1">
      <alignment horizontal="center" vertical="center"/>
    </xf>
    <xf numFmtId="0" fontId="26" fillId="0" borderId="0" xfId="0" applyFont="1" applyAlignment="1">
      <alignment horizontal="center" vertical="center"/>
    </xf>
    <xf numFmtId="0" fontId="2" fillId="3" borderId="1" xfId="0" applyFont="1" applyFill="1" applyBorder="1" applyAlignment="1">
      <alignment horizontal="left" vertical="center"/>
    </xf>
    <xf numFmtId="0" fontId="0" fillId="3" borderId="1" xfId="0" applyFill="1" applyBorder="1"/>
    <xf numFmtId="0" fontId="0" fillId="0" borderId="0" xfId="0" applyAlignment="1">
      <alignment horizontal="left" vertical="center" wrapText="1"/>
    </xf>
    <xf numFmtId="0" fontId="19" fillId="0" borderId="0" xfId="0" applyFont="1" applyAlignment="1">
      <alignment horizontal="left" vertical="center"/>
    </xf>
    <xf numFmtId="0" fontId="20" fillId="0" borderId="0" xfId="0" applyFont="1" applyAlignment="1">
      <alignment vertical="center"/>
    </xf>
    <xf numFmtId="0" fontId="20" fillId="0" borderId="0" xfId="0" applyFont="1" applyAlignment="1">
      <alignment horizontal="left" vertical="center"/>
    </xf>
    <xf numFmtId="0" fontId="2" fillId="3" borderId="5" xfId="0" applyFont="1" applyFill="1" applyBorder="1" applyAlignment="1">
      <alignment horizontal="center"/>
    </xf>
    <xf numFmtId="0" fontId="2" fillId="0" borderId="5" xfId="0" applyFont="1" applyBorder="1" applyAlignment="1">
      <alignment horizontal="left"/>
    </xf>
    <xf numFmtId="0" fontId="19" fillId="0" borderId="0" xfId="0" applyFont="1"/>
    <xf numFmtId="10" fontId="0" fillId="12" borderId="17" xfId="1" applyNumberFormat="1" applyFont="1" applyFill="1" applyBorder="1" applyAlignment="1">
      <alignment horizontal="center" vertical="center"/>
    </xf>
    <xf numFmtId="0" fontId="0" fillId="16" borderId="5" xfId="0" applyFill="1" applyBorder="1" applyAlignment="1">
      <alignment horizontal="center" vertical="center"/>
    </xf>
    <xf numFmtId="0" fontId="0" fillId="16" borderId="5" xfId="0" applyFill="1" applyBorder="1" applyAlignment="1">
      <alignment vertical="center" wrapText="1"/>
    </xf>
    <xf numFmtId="0" fontId="2" fillId="16" borderId="5" xfId="0" applyFont="1" applyFill="1" applyBorder="1" applyAlignment="1">
      <alignment horizontal="center" vertical="center"/>
    </xf>
    <xf numFmtId="0" fontId="0" fillId="16" borderId="5" xfId="0" applyFill="1" applyBorder="1" applyAlignment="1">
      <alignment horizontal="left" vertical="center" wrapText="1"/>
    </xf>
    <xf numFmtId="0" fontId="0" fillId="0" borderId="20" xfId="0" applyBorder="1" applyAlignment="1">
      <alignment horizontal="left" vertical="center" wrapText="1"/>
    </xf>
    <xf numFmtId="0" fontId="20" fillId="0" borderId="5" xfId="0" applyFont="1" applyBorder="1" applyAlignment="1">
      <alignment horizontal="left" vertical="center" wrapText="1"/>
    </xf>
    <xf numFmtId="14" fontId="0" fillId="0" borderId="0" xfId="0" applyNumberFormat="1" applyAlignment="1">
      <alignment horizontal="center" vertical="top"/>
    </xf>
    <xf numFmtId="0" fontId="0" fillId="0" borderId="0" xfId="0" applyAlignment="1">
      <alignment horizontal="left" vertical="top" wrapText="1"/>
    </xf>
    <xf numFmtId="0" fontId="0" fillId="0" borderId="19" xfId="0" applyBorder="1" applyAlignment="1">
      <alignment horizontal="left" vertical="top"/>
    </xf>
    <xf numFmtId="0" fontId="0" fillId="0" borderId="5" xfId="0" applyBorder="1" applyAlignment="1">
      <alignment horizontal="center" vertical="top"/>
    </xf>
    <xf numFmtId="14" fontId="0" fillId="0" borderId="5" xfId="0" applyNumberFormat="1" applyBorder="1" applyAlignment="1">
      <alignment horizontal="center" vertical="top"/>
    </xf>
    <xf numFmtId="0" fontId="0" fillId="0" borderId="5" xfId="0" applyBorder="1" applyAlignment="1">
      <alignment horizontal="left" vertical="top" wrapText="1"/>
    </xf>
    <xf numFmtId="0" fontId="0" fillId="0" borderId="0" xfId="0" applyAlignment="1">
      <alignment horizontal="center" wrapText="1"/>
    </xf>
    <xf numFmtId="8" fontId="2" fillId="0" borderId="0" xfId="0" applyNumberFormat="1" applyFont="1" applyAlignment="1">
      <alignment horizontal="center" wrapText="1"/>
    </xf>
    <xf numFmtId="0" fontId="0" fillId="0" borderId="22" xfId="0" applyBorder="1" applyAlignment="1">
      <alignment horizontal="left" vertical="top"/>
    </xf>
    <xf numFmtId="0" fontId="0" fillId="0" borderId="23" xfId="0" applyBorder="1" applyAlignment="1">
      <alignment horizontal="center" vertical="top"/>
    </xf>
    <xf numFmtId="14" fontId="0" fillId="0" borderId="23" xfId="0" applyNumberFormat="1" applyBorder="1" applyAlignment="1">
      <alignment horizontal="center" vertical="top"/>
    </xf>
    <xf numFmtId="0" fontId="0" fillId="0" borderId="23" xfId="0" applyBorder="1" applyAlignment="1">
      <alignment horizontal="left" vertical="top" wrapText="1"/>
    </xf>
    <xf numFmtId="0" fontId="0" fillId="0" borderId="23" xfId="0" applyBorder="1" applyAlignment="1">
      <alignment horizontal="center" vertical="center"/>
    </xf>
    <xf numFmtId="8" fontId="2" fillId="3" borderId="0" xfId="0" applyNumberFormat="1" applyFont="1" applyFill="1" applyAlignment="1">
      <alignment horizontal="right"/>
    </xf>
    <xf numFmtId="0" fontId="2" fillId="2" borderId="1" xfId="0" applyFont="1" applyFill="1" applyBorder="1" applyAlignment="1">
      <alignment horizontal="left" vertical="center"/>
    </xf>
    <xf numFmtId="164" fontId="2" fillId="2" borderId="24" xfId="0" applyNumberFormat="1" applyFont="1" applyFill="1" applyBorder="1" applyAlignment="1">
      <alignment horizontal="center" vertical="center"/>
    </xf>
    <xf numFmtId="164" fontId="0" fillId="3" borderId="24" xfId="0" applyNumberFormat="1" applyFill="1" applyBorder="1" applyAlignment="1">
      <alignment horizontal="center" vertical="center"/>
    </xf>
    <xf numFmtId="164" fontId="2" fillId="3" borderId="24" xfId="0" applyNumberFormat="1" applyFont="1" applyFill="1" applyBorder="1" applyAlignment="1">
      <alignment horizontal="center" vertical="center"/>
    </xf>
    <xf numFmtId="0" fontId="27" fillId="0" borderId="0" xfId="0" applyFont="1" applyAlignment="1">
      <alignment horizontal="right" vertical="center"/>
    </xf>
    <xf numFmtId="4" fontId="27" fillId="0" borderId="0" xfId="0" applyNumberFormat="1" applyFont="1" applyAlignment="1">
      <alignment horizontal="center" vertical="center"/>
    </xf>
    <xf numFmtId="0" fontId="2" fillId="2" borderId="1" xfId="0" applyFont="1" applyFill="1" applyBorder="1" applyAlignment="1">
      <alignment horizontal="left" vertical="center" wrapText="1"/>
    </xf>
    <xf numFmtId="0" fontId="7" fillId="0" borderId="0" xfId="0" applyFont="1" applyAlignment="1">
      <alignment vertical="center" wrapText="1"/>
    </xf>
    <xf numFmtId="165" fontId="0" fillId="0" borderId="5"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9" xfId="0" applyNumberFormat="1" applyBorder="1" applyAlignment="1">
      <alignment horizontal="center" vertical="center"/>
    </xf>
    <xf numFmtId="165" fontId="0" fillId="0" borderId="5" xfId="0" applyNumberFormat="1" applyBorder="1" applyAlignment="1">
      <alignment horizontal="center" vertical="top"/>
    </xf>
    <xf numFmtId="165" fontId="0" fillId="0" borderId="23" xfId="0" applyNumberFormat="1" applyBorder="1" applyAlignment="1">
      <alignment horizontal="center" vertical="top"/>
    </xf>
    <xf numFmtId="0" fontId="2" fillId="12" borderId="5" xfId="0" applyFont="1" applyFill="1" applyBorder="1" applyAlignment="1">
      <alignment horizontal="center" vertical="center" wrapText="1"/>
    </xf>
    <xf numFmtId="0" fontId="2" fillId="17" borderId="11" xfId="0" applyFont="1" applyFill="1" applyBorder="1" applyAlignment="1">
      <alignment horizontal="center" vertical="center"/>
    </xf>
    <xf numFmtId="164" fontId="2" fillId="17" borderId="3" xfId="0" applyNumberFormat="1" applyFont="1" applyFill="1" applyBorder="1" applyAlignment="1">
      <alignment horizontal="center" vertical="center"/>
    </xf>
    <xf numFmtId="10" fontId="0" fillId="17" borderId="0" xfId="1" applyNumberFormat="1" applyFont="1" applyFill="1" applyAlignment="1">
      <alignment horizontal="center" vertical="center"/>
    </xf>
    <xf numFmtId="14" fontId="0" fillId="0" borderId="0" xfId="0" applyNumberFormat="1" applyAlignment="1">
      <alignment horizontal="left"/>
    </xf>
    <xf numFmtId="0" fontId="0" fillId="0" borderId="22" xfId="0" applyBorder="1" applyAlignment="1">
      <alignment horizontal="center" vertical="center"/>
    </xf>
    <xf numFmtId="14" fontId="0" fillId="0" borderId="22" xfId="0" applyNumberFormat="1" applyBorder="1" applyAlignment="1">
      <alignment horizontal="center" vertical="center"/>
    </xf>
    <xf numFmtId="10" fontId="0" fillId="0" borderId="22" xfId="0" applyNumberFormat="1" applyBorder="1" applyAlignment="1">
      <alignment horizontal="center" vertical="center"/>
    </xf>
    <xf numFmtId="4" fontId="0" fillId="0" borderId="22" xfId="0" applyNumberFormat="1" applyBorder="1" applyAlignment="1">
      <alignment horizontal="center" vertical="center"/>
    </xf>
    <xf numFmtId="8" fontId="0" fillId="0" borderId="22" xfId="0" applyNumberFormat="1" applyBorder="1" applyAlignment="1">
      <alignment horizontal="center" vertical="center"/>
    </xf>
    <xf numFmtId="0" fontId="0" fillId="3" borderId="22" xfId="0" applyFill="1" applyBorder="1" applyAlignment="1">
      <alignment horizontal="center" vertical="center"/>
    </xf>
    <xf numFmtId="0" fontId="0" fillId="0" borderId="22" xfId="0" applyBorder="1" applyAlignment="1">
      <alignment horizontal="left" vertical="center" wrapText="1"/>
    </xf>
    <xf numFmtId="0" fontId="0" fillId="0" borderId="2" xfId="0" applyBorder="1" applyAlignment="1">
      <alignment horizontal="center"/>
    </xf>
    <xf numFmtId="14" fontId="0" fillId="0" borderId="2" xfId="0" applyNumberFormat="1" applyBorder="1" applyAlignment="1">
      <alignment horizontal="center"/>
    </xf>
    <xf numFmtId="8" fontId="0" fillId="0" borderId="2" xfId="0" applyNumberFormat="1" applyBorder="1" applyAlignment="1">
      <alignment horizontal="center"/>
    </xf>
    <xf numFmtId="10" fontId="0" fillId="0" borderId="2" xfId="0" applyNumberFormat="1" applyBorder="1" applyAlignment="1">
      <alignment horizontal="center"/>
    </xf>
    <xf numFmtId="0" fontId="0" fillId="0" borderId="2" xfId="0" applyBorder="1" applyAlignment="1">
      <alignment horizontal="left" vertical="center" wrapText="1"/>
    </xf>
    <xf numFmtId="0" fontId="0" fillId="10" borderId="3" xfId="0" applyFill="1" applyBorder="1" applyAlignment="1">
      <alignment horizontal="center"/>
    </xf>
    <xf numFmtId="0" fontId="26" fillId="0" borderId="8" xfId="0" applyFont="1" applyBorder="1"/>
    <xf numFmtId="0" fontId="27" fillId="0" borderId="8" xfId="0" applyFont="1" applyBorder="1"/>
    <xf numFmtId="0" fontId="26" fillId="0" borderId="19" xfId="0" applyFont="1" applyBorder="1"/>
    <xf numFmtId="0" fontId="27" fillId="0" borderId="19" xfId="0" applyFont="1" applyBorder="1"/>
    <xf numFmtId="0" fontId="31" fillId="8" borderId="0" xfId="0" applyFont="1" applyFill="1" applyAlignment="1">
      <alignment horizontal="center"/>
    </xf>
    <xf numFmtId="0" fontId="4" fillId="0" borderId="0" xfId="0" applyFont="1" applyAlignment="1">
      <alignment horizontal="center" vertical="center"/>
    </xf>
    <xf numFmtId="0" fontId="28" fillId="0" borderId="0" xfId="0" applyFont="1" applyAlignment="1">
      <alignment horizontal="left" vertical="center" wrapText="1"/>
    </xf>
    <xf numFmtId="0" fontId="28" fillId="13" borderId="0" xfId="0" applyFont="1" applyFill="1" applyAlignment="1">
      <alignment horizontal="left" vertical="top" wrapText="1"/>
    </xf>
    <xf numFmtId="0" fontId="28" fillId="0" borderId="0" xfId="0" applyFont="1" applyAlignment="1">
      <alignment horizontal="left" vertical="top" wrapText="1"/>
    </xf>
    <xf numFmtId="0" fontId="26" fillId="0" borderId="26" xfId="0" applyFont="1" applyBorder="1"/>
    <xf numFmtId="0" fontId="27" fillId="0" borderId="26" xfId="0" applyFont="1" applyBorder="1"/>
    <xf numFmtId="0" fontId="27" fillId="0" borderId="27" xfId="0" applyFont="1" applyBorder="1"/>
    <xf numFmtId="0" fontId="26" fillId="0" borderId="0" xfId="0" applyFont="1"/>
    <xf numFmtId="0" fontId="27" fillId="0" borderId="0" xfId="0" applyFont="1"/>
    <xf numFmtId="0" fontId="27" fillId="0" borderId="28" xfId="0" applyFont="1" applyBorder="1"/>
    <xf numFmtId="0" fontId="27" fillId="0" borderId="29" xfId="0" applyFont="1" applyBorder="1"/>
    <xf numFmtId="8" fontId="27" fillId="0" borderId="30" xfId="0" applyNumberFormat="1" applyFont="1" applyBorder="1"/>
    <xf numFmtId="0" fontId="4" fillId="0" borderId="23" xfId="0" applyFont="1" applyBorder="1" applyAlignment="1">
      <alignment horizontal="center" vertical="center"/>
    </xf>
    <xf numFmtId="0" fontId="28" fillId="0" borderId="23" xfId="0" applyFont="1" applyBorder="1" applyAlignment="1">
      <alignment horizontal="left" vertical="top" wrapText="1"/>
    </xf>
    <xf numFmtId="0" fontId="31" fillId="8" borderId="23" xfId="0" applyFont="1" applyFill="1" applyBorder="1" applyAlignment="1">
      <alignment horizontal="center"/>
    </xf>
    <xf numFmtId="0" fontId="27" fillId="0" borderId="23" xfId="0" applyFont="1" applyBorder="1"/>
    <xf numFmtId="0" fontId="0" fillId="0" borderId="23" xfId="0" applyBorder="1"/>
    <xf numFmtId="0" fontId="0" fillId="18" borderId="5" xfId="0" applyFill="1" applyBorder="1" applyAlignment="1">
      <alignment horizontal="left" vertical="center" wrapText="1"/>
    </xf>
    <xf numFmtId="0" fontId="2" fillId="18" borderId="5" xfId="0" applyFont="1" applyFill="1" applyBorder="1" applyAlignment="1">
      <alignment horizontal="center" vertical="center" wrapText="1"/>
    </xf>
    <xf numFmtId="0" fontId="0" fillId="18" borderId="5" xfId="0" applyFill="1" applyBorder="1" applyAlignment="1">
      <alignment vertical="center" wrapText="1"/>
    </xf>
    <xf numFmtId="0" fontId="2" fillId="18" borderId="5" xfId="0" applyFont="1" applyFill="1" applyBorder="1" applyAlignment="1">
      <alignment horizontal="center" vertical="center"/>
    </xf>
    <xf numFmtId="0" fontId="0" fillId="4" borderId="0" xfId="0" applyFill="1" applyAlignment="1">
      <alignment horizontal="center"/>
    </xf>
    <xf numFmtId="0" fontId="0" fillId="4" borderId="0" xfId="0" applyFill="1"/>
    <xf numFmtId="4" fontId="0" fillId="0" borderId="0" xfId="0" applyNumberFormat="1"/>
    <xf numFmtId="0" fontId="0" fillId="2" borderId="1" xfId="0" applyFill="1" applyBorder="1" applyAlignment="1">
      <alignment horizontal="left" vertical="center" wrapText="1"/>
    </xf>
    <xf numFmtId="164" fontId="0" fillId="2" borderId="24" xfId="0" applyNumberFormat="1" applyFill="1" applyBorder="1" applyAlignment="1">
      <alignment horizontal="center" vertical="center"/>
    </xf>
    <xf numFmtId="0" fontId="0" fillId="4" borderId="1" xfId="0" applyFill="1" applyBorder="1" applyAlignment="1">
      <alignment horizontal="left" vertical="center" wrapText="1"/>
    </xf>
    <xf numFmtId="0" fontId="0" fillId="3" borderId="14" xfId="0" applyFill="1" applyBorder="1"/>
    <xf numFmtId="0" fontId="0" fillId="3" borderId="16" xfId="0" applyFill="1" applyBorder="1" applyAlignment="1">
      <alignment horizontal="left" vertical="center"/>
    </xf>
    <xf numFmtId="164" fontId="2" fillId="2" borderId="31" xfId="0" applyNumberFormat="1" applyFont="1" applyFill="1" applyBorder="1" applyAlignment="1">
      <alignment horizontal="center" vertical="center"/>
    </xf>
    <xf numFmtId="164" fontId="2" fillId="3" borderId="31" xfId="0" applyNumberFormat="1" applyFont="1" applyFill="1" applyBorder="1" applyAlignment="1">
      <alignment horizontal="center" vertical="center"/>
    </xf>
    <xf numFmtId="0" fontId="2" fillId="6" borderId="0" xfId="0" applyFont="1" applyFill="1" applyAlignment="1">
      <alignment horizontal="left" vertical="center"/>
    </xf>
    <xf numFmtId="0" fontId="0" fillId="18" borderId="0" xfId="0" applyFill="1" applyAlignment="1">
      <alignment horizontal="center" vertical="center" wrapText="1"/>
    </xf>
    <xf numFmtId="0" fontId="0" fillId="18" borderId="32" xfId="0" applyFill="1" applyBorder="1" applyAlignment="1">
      <alignment horizontal="center" vertical="center"/>
    </xf>
    <xf numFmtId="0" fontId="10" fillId="8" borderId="5" xfId="0" applyFont="1" applyFill="1" applyBorder="1" applyAlignment="1">
      <alignment horizontal="center" vertical="center"/>
    </xf>
    <xf numFmtId="0" fontId="2" fillId="4" borderId="0" xfId="0" applyFont="1" applyFill="1" applyAlignment="1">
      <alignment horizontal="center"/>
    </xf>
    <xf numFmtId="0" fontId="0" fillId="0" borderId="0" xfId="0" applyAlignment="1">
      <alignment horizontal="left" wrapText="1"/>
    </xf>
    <xf numFmtId="0" fontId="0" fillId="0" borderId="0" xfId="0" applyAlignment="1">
      <alignment horizontal="left" vertical="center" wrapText="1"/>
    </xf>
    <xf numFmtId="0" fontId="3" fillId="4" borderId="0" xfId="0" applyFont="1" applyFill="1" applyAlignment="1">
      <alignment horizontal="center"/>
    </xf>
    <xf numFmtId="0" fontId="2" fillId="3" borderId="0" xfId="0" applyFont="1" applyFill="1" applyAlignment="1">
      <alignment horizontal="center" vertical="center"/>
    </xf>
    <xf numFmtId="0" fontId="3" fillId="14" borderId="0" xfId="0" applyFont="1" applyFill="1" applyAlignment="1">
      <alignment horizontal="center" vertical="center"/>
    </xf>
    <xf numFmtId="0" fontId="2" fillId="3" borderId="0" xfId="0" applyFont="1" applyFill="1" applyAlignment="1">
      <alignment horizontal="center" vertical="center" wrapText="1"/>
    </xf>
    <xf numFmtId="0" fontId="19" fillId="0" borderId="0" xfId="0" applyFont="1" applyAlignment="1">
      <alignment horizontal="right"/>
    </xf>
    <xf numFmtId="0" fontId="3" fillId="4" borderId="0" xfId="0" applyFont="1" applyFill="1" applyAlignment="1">
      <alignment horizontal="center" vertical="center"/>
    </xf>
    <xf numFmtId="0" fontId="20" fillId="0" borderId="6" xfId="0" applyFont="1" applyBorder="1" applyAlignment="1">
      <alignment horizontal="left" vertical="center" wrapText="1"/>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3" borderId="0" xfId="0" applyFill="1" applyAlignment="1">
      <alignment horizontal="center" vertical="center" wrapText="1"/>
    </xf>
    <xf numFmtId="0" fontId="3" fillId="4" borderId="0" xfId="0" applyFont="1" applyFill="1" applyAlignment="1">
      <alignment horizontal="center" vertical="center" wrapText="1"/>
    </xf>
    <xf numFmtId="0" fontId="0" fillId="0" borderId="14" xfId="0" quotePrefix="1" applyBorder="1" applyAlignment="1">
      <alignment horizontal="left" vertical="top" wrapText="1"/>
    </xf>
    <xf numFmtId="0" fontId="0" fillId="0" borderId="15" xfId="0" quotePrefix="1" applyBorder="1" applyAlignment="1">
      <alignment horizontal="left" vertical="top" wrapText="1"/>
    </xf>
    <xf numFmtId="0" fontId="0" fillId="0" borderId="16" xfId="0" quotePrefix="1" applyBorder="1" applyAlignment="1">
      <alignment horizontal="left" vertical="top" wrapText="1"/>
    </xf>
    <xf numFmtId="0" fontId="15" fillId="4" borderId="4" xfId="0" applyFont="1" applyFill="1" applyBorder="1" applyAlignment="1">
      <alignment horizontal="center" vertical="center"/>
    </xf>
    <xf numFmtId="0" fontId="3" fillId="8" borderId="0" xfId="0" applyFont="1" applyFill="1" applyAlignment="1">
      <alignment horizontal="center"/>
    </xf>
    <xf numFmtId="0" fontId="7" fillId="0" borderId="0" xfId="0" applyFont="1" applyAlignment="1">
      <alignment horizontal="left" vertical="top" wrapText="1"/>
    </xf>
    <xf numFmtId="0" fontId="29" fillId="4" borderId="0" xfId="4" applyFont="1" applyFill="1" applyAlignment="1">
      <alignment horizontal="center" vertical="center"/>
    </xf>
    <xf numFmtId="0" fontId="2" fillId="3" borderId="0" xfId="0" applyFont="1" applyFill="1" applyAlignment="1">
      <alignment horizontal="left" vertical="center" wrapText="1"/>
    </xf>
    <xf numFmtId="0" fontId="2" fillId="16" borderId="0" xfId="0" applyFont="1" applyFill="1" applyAlignment="1">
      <alignment horizontal="center" vertical="center"/>
    </xf>
    <xf numFmtId="0" fontId="2" fillId="3" borderId="0" xfId="0" applyFont="1" applyFill="1" applyAlignment="1">
      <alignment horizontal="left"/>
    </xf>
    <xf numFmtId="0" fontId="0" fillId="0" borderId="4" xfId="0" applyBorder="1" applyAlignment="1">
      <alignment horizontal="center"/>
    </xf>
    <xf numFmtId="0" fontId="2" fillId="0" borderId="0" xfId="0" applyFont="1" applyAlignment="1"/>
    <xf numFmtId="165" fontId="0" fillId="0" borderId="0" xfId="0" applyNumberFormat="1" applyAlignment="1">
      <alignment horizontal="center"/>
    </xf>
    <xf numFmtId="0" fontId="31" fillId="8" borderId="0" xfId="0" applyFont="1" applyFill="1" applyAlignment="1">
      <alignment horizontal="left"/>
    </xf>
    <xf numFmtId="0" fontId="27" fillId="0" borderId="5" xfId="0" applyFont="1" applyBorder="1" applyAlignment="1">
      <alignment horizontal="left"/>
    </xf>
    <xf numFmtId="0" fontId="27" fillId="0" borderId="9" xfId="0" applyFont="1" applyBorder="1" applyAlignment="1">
      <alignment horizontal="left"/>
    </xf>
    <xf numFmtId="0" fontId="27" fillId="0" borderId="25" xfId="0" applyFont="1" applyBorder="1" applyAlignment="1">
      <alignment horizontal="left"/>
    </xf>
    <xf numFmtId="0" fontId="21" fillId="0" borderId="9" xfId="0" applyFont="1" applyBorder="1" applyAlignment="1">
      <alignment horizontal="left"/>
    </xf>
    <xf numFmtId="0" fontId="27" fillId="0" borderId="0" xfId="0" applyFont="1" applyAlignment="1">
      <alignment horizontal="left"/>
    </xf>
    <xf numFmtId="0" fontId="32" fillId="0" borderId="34" xfId="0" applyFont="1" applyBorder="1" applyAlignment="1">
      <alignment horizontal="left" vertical="top" wrapText="1"/>
    </xf>
    <xf numFmtId="0" fontId="32" fillId="0" borderId="9" xfId="0" applyFont="1" applyBorder="1" applyAlignment="1">
      <alignment horizontal="left" vertical="top" wrapText="1"/>
    </xf>
    <xf numFmtId="0" fontId="32" fillId="17" borderId="33" xfId="0" applyFont="1" applyFill="1" applyBorder="1" applyAlignment="1">
      <alignment wrapText="1" readingOrder="1"/>
    </xf>
    <xf numFmtId="165" fontId="32" fillId="17" borderId="33" xfId="0" applyNumberFormat="1" applyFont="1" applyFill="1" applyBorder="1" applyAlignment="1">
      <alignment horizontal="center" wrapText="1" readingOrder="1"/>
    </xf>
    <xf numFmtId="0" fontId="32" fillId="17" borderId="33" xfId="0" applyFont="1" applyFill="1" applyBorder="1" applyAlignment="1">
      <alignment readingOrder="1"/>
    </xf>
    <xf numFmtId="0" fontId="33" fillId="0" borderId="0" xfId="0" applyFont="1" applyAlignment="1">
      <alignment readingOrder="1"/>
    </xf>
    <xf numFmtId="0" fontId="30" fillId="0" borderId="2" xfId="0" applyFont="1" applyBorder="1" applyAlignment="1">
      <alignment horizontal="left"/>
    </xf>
    <xf numFmtId="14" fontId="30" fillId="0" borderId="2" xfId="0" applyNumberFormat="1" applyFont="1" applyBorder="1"/>
    <xf numFmtId="165" fontId="30" fillId="0" borderId="2" xfId="0" applyNumberFormat="1" applyFont="1" applyBorder="1" applyAlignment="1">
      <alignment horizontal="center"/>
    </xf>
    <xf numFmtId="0" fontId="30" fillId="0" borderId="2" xfId="0" applyFont="1" applyBorder="1"/>
    <xf numFmtId="0" fontId="34" fillId="0" borderId="0" xfId="0" applyFont="1"/>
    <xf numFmtId="0" fontId="0" fillId="0" borderId="0" xfId="0" applyFont="1"/>
    <xf numFmtId="14" fontId="30" fillId="0" borderId="2" xfId="0" applyNumberFormat="1" applyFont="1" applyBorder="1" applyAlignment="1">
      <alignment wrapText="1"/>
    </xf>
    <xf numFmtId="0" fontId="0" fillId="0" borderId="0" xfId="0" applyFont="1" applyAlignment="1">
      <alignment horizontal="center"/>
    </xf>
    <xf numFmtId="165" fontId="0" fillId="0" borderId="0" xfId="0" applyNumberFormat="1" applyFont="1" applyAlignment="1">
      <alignment horizontal="center"/>
    </xf>
    <xf numFmtId="0" fontId="2" fillId="13" borderId="0" xfId="0" applyFont="1" applyFill="1"/>
    <xf numFmtId="0" fontId="2" fillId="0" borderId="0" xfId="0" applyFont="1" applyFill="1"/>
    <xf numFmtId="0" fontId="15" fillId="0" borderId="0" xfId="0" applyFont="1" applyAlignment="1">
      <alignment horizontal="center"/>
    </xf>
    <xf numFmtId="165" fontId="15" fillId="0" borderId="0" xfId="0" applyNumberFormat="1" applyFont="1" applyAlignment="1">
      <alignment horizontal="center"/>
    </xf>
    <xf numFmtId="0" fontId="27" fillId="0" borderId="27" xfId="0" applyFont="1" applyBorder="1" applyAlignment="1"/>
  </cellXfs>
  <cellStyles count="5">
    <cellStyle name="Comma" xfId="3" builtinId="3"/>
    <cellStyle name="Currency" xfId="2" builtinId="4"/>
    <cellStyle name="Normal" xfId="0" builtinId="0"/>
    <cellStyle name="Normal 2" xfId="4" xr:uid="{70B94AD8-17DC-4CC4-988B-5ADBF219E995}"/>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190499</xdr:rowOff>
    </xdr:from>
    <xdr:to>
      <xdr:col>5</xdr:col>
      <xdr:colOff>533400</xdr:colOff>
      <xdr:row>29</xdr:row>
      <xdr:rowOff>70406</xdr:rowOff>
    </xdr:to>
    <xdr:pic>
      <xdr:nvPicPr>
        <xdr:cNvPr id="2" name="Picture 1">
          <a:extLst>
            <a:ext uri="{FF2B5EF4-FFF2-40B4-BE49-F238E27FC236}">
              <a16:creationId xmlns:a16="http://schemas.microsoft.com/office/drawing/2014/main" id="{550AC8E1-3452-41C3-BABF-6963582E3AD7}"/>
            </a:ext>
          </a:extLst>
        </xdr:cNvPr>
        <xdr:cNvPicPr>
          <a:picLocks noChangeAspect="1"/>
        </xdr:cNvPicPr>
      </xdr:nvPicPr>
      <xdr:blipFill rotWithShape="1">
        <a:blip xmlns:r="http://schemas.openxmlformats.org/officeDocument/2006/relationships" r:embed="rId1"/>
        <a:srcRect l="4662" t="20651" r="80779" b="37029"/>
        <a:stretch/>
      </xdr:blipFill>
      <xdr:spPr>
        <a:xfrm>
          <a:off x="0" y="3095624"/>
          <a:ext cx="3581400" cy="2927907"/>
        </a:xfrm>
        <a:prstGeom prst="rect">
          <a:avLst/>
        </a:prstGeom>
      </xdr:spPr>
    </xdr:pic>
    <xdr:clientData/>
  </xdr:twoCellAnchor>
  <xdr:twoCellAnchor editAs="oneCell">
    <xdr:from>
      <xdr:col>0</xdr:col>
      <xdr:colOff>104775</xdr:colOff>
      <xdr:row>35</xdr:row>
      <xdr:rowOff>95249</xdr:rowOff>
    </xdr:from>
    <xdr:to>
      <xdr:col>8</xdr:col>
      <xdr:colOff>485775</xdr:colOff>
      <xdr:row>57</xdr:row>
      <xdr:rowOff>9525</xdr:rowOff>
    </xdr:to>
    <xdr:pic>
      <xdr:nvPicPr>
        <xdr:cNvPr id="3" name="Picture 2">
          <a:extLst>
            <a:ext uri="{FF2B5EF4-FFF2-40B4-BE49-F238E27FC236}">
              <a16:creationId xmlns:a16="http://schemas.microsoft.com/office/drawing/2014/main" id="{15FA0AAF-5363-403B-ACBA-C712CD727A8E}"/>
            </a:ext>
          </a:extLst>
        </xdr:cNvPr>
        <xdr:cNvPicPr>
          <a:picLocks noChangeAspect="1"/>
        </xdr:cNvPicPr>
      </xdr:nvPicPr>
      <xdr:blipFill rotWithShape="1">
        <a:blip xmlns:r="http://schemas.openxmlformats.org/officeDocument/2006/relationships" r:embed="rId2"/>
        <a:srcRect l="4950" t="20465" r="80673" b="37863"/>
        <a:stretch/>
      </xdr:blipFill>
      <xdr:spPr>
        <a:xfrm>
          <a:off x="104775" y="7381874"/>
          <a:ext cx="5257800" cy="4286251"/>
        </a:xfrm>
        <a:prstGeom prst="rect">
          <a:avLst/>
        </a:prstGeom>
      </xdr:spPr>
    </xdr:pic>
    <xdr:clientData/>
  </xdr:twoCellAnchor>
  <xdr:twoCellAnchor editAs="oneCell">
    <xdr:from>
      <xdr:col>0</xdr:col>
      <xdr:colOff>238125</xdr:colOff>
      <xdr:row>61</xdr:row>
      <xdr:rowOff>133350</xdr:rowOff>
    </xdr:from>
    <xdr:to>
      <xdr:col>9</xdr:col>
      <xdr:colOff>19051</xdr:colOff>
      <xdr:row>64</xdr:row>
      <xdr:rowOff>133350</xdr:rowOff>
    </xdr:to>
    <xdr:pic>
      <xdr:nvPicPr>
        <xdr:cNvPr id="4" name="Picture 3">
          <a:extLst>
            <a:ext uri="{FF2B5EF4-FFF2-40B4-BE49-F238E27FC236}">
              <a16:creationId xmlns:a16="http://schemas.microsoft.com/office/drawing/2014/main" id="{A8F275FB-BE29-4449-8953-EE3DE4E2FCDD}"/>
            </a:ext>
          </a:extLst>
        </xdr:cNvPr>
        <xdr:cNvPicPr>
          <a:picLocks noChangeAspect="1"/>
        </xdr:cNvPicPr>
      </xdr:nvPicPr>
      <xdr:blipFill rotWithShape="1">
        <a:blip xmlns:r="http://schemas.openxmlformats.org/officeDocument/2006/relationships" r:embed="rId3"/>
        <a:srcRect l="4796" t="20118" r="80784" b="74319"/>
        <a:stretch/>
      </xdr:blipFill>
      <xdr:spPr>
        <a:xfrm>
          <a:off x="238125" y="13125450"/>
          <a:ext cx="5267326" cy="571500"/>
        </a:xfrm>
        <a:prstGeom prst="rect">
          <a:avLst/>
        </a:prstGeom>
      </xdr:spPr>
    </xdr:pic>
    <xdr:clientData/>
  </xdr:twoCellAnchor>
  <xdr:twoCellAnchor>
    <xdr:from>
      <xdr:col>7</xdr:col>
      <xdr:colOff>295275</xdr:colOff>
      <xdr:row>39</xdr:row>
      <xdr:rowOff>104775</xdr:rowOff>
    </xdr:from>
    <xdr:to>
      <xdr:col>8</xdr:col>
      <xdr:colOff>581025</xdr:colOff>
      <xdr:row>41</xdr:row>
      <xdr:rowOff>133350</xdr:rowOff>
    </xdr:to>
    <xdr:sp macro="" textlink="">
      <xdr:nvSpPr>
        <xdr:cNvPr id="5" name="Oval 4">
          <a:extLst>
            <a:ext uri="{FF2B5EF4-FFF2-40B4-BE49-F238E27FC236}">
              <a16:creationId xmlns:a16="http://schemas.microsoft.com/office/drawing/2014/main" id="{275126F1-934C-42A6-BC0D-062157F67980}"/>
            </a:ext>
          </a:extLst>
        </xdr:cNvPr>
        <xdr:cNvSpPr/>
      </xdr:nvSpPr>
      <xdr:spPr>
        <a:xfrm>
          <a:off x="4562475" y="8334375"/>
          <a:ext cx="895350" cy="4095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171450</xdr:colOff>
      <xdr:row>46</xdr:row>
      <xdr:rowOff>57150</xdr:rowOff>
    </xdr:from>
    <xdr:to>
      <xdr:col>3</xdr:col>
      <xdr:colOff>571500</xdr:colOff>
      <xdr:row>52</xdr:row>
      <xdr:rowOff>47625</xdr:rowOff>
    </xdr:to>
    <xdr:sp macro="" textlink="">
      <xdr:nvSpPr>
        <xdr:cNvPr id="6" name="Oval 5">
          <a:extLst>
            <a:ext uri="{FF2B5EF4-FFF2-40B4-BE49-F238E27FC236}">
              <a16:creationId xmlns:a16="http://schemas.microsoft.com/office/drawing/2014/main" id="{36163DDB-9680-4DC6-A954-A242B2311EC0}"/>
            </a:ext>
          </a:extLst>
        </xdr:cNvPr>
        <xdr:cNvSpPr/>
      </xdr:nvSpPr>
      <xdr:spPr>
        <a:xfrm>
          <a:off x="171450" y="9620250"/>
          <a:ext cx="2228850" cy="11334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9525</xdr:colOff>
      <xdr:row>63</xdr:row>
      <xdr:rowOff>28575</xdr:rowOff>
    </xdr:from>
    <xdr:to>
      <xdr:col>9</xdr:col>
      <xdr:colOff>295275</xdr:colOff>
      <xdr:row>65</xdr:row>
      <xdr:rowOff>57150</xdr:rowOff>
    </xdr:to>
    <xdr:sp macro="" textlink="">
      <xdr:nvSpPr>
        <xdr:cNvPr id="7" name="Oval 6">
          <a:extLst>
            <a:ext uri="{FF2B5EF4-FFF2-40B4-BE49-F238E27FC236}">
              <a16:creationId xmlns:a16="http://schemas.microsoft.com/office/drawing/2014/main" id="{8552D233-8ED7-4387-A07A-67A6BE678D6F}"/>
            </a:ext>
          </a:extLst>
        </xdr:cNvPr>
        <xdr:cNvSpPr/>
      </xdr:nvSpPr>
      <xdr:spPr>
        <a:xfrm>
          <a:off x="4886325" y="13401675"/>
          <a:ext cx="895350" cy="4095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Heather Starzynski" id="{8B84C7C0-6E56-412D-9D2A-00D317012B0D}" userId="S::hstarzynski@nwwvt.org::d2c91928-0b19-4b67-9391-a995319edf6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8" dT="2022-05-13T15:23:01.29" personId="{8B84C7C0-6E56-412D-9D2A-00D317012B0D}" id="{8B9FAB05-D13F-48F5-9A2C-481FE026337C}">
    <text>Includes the 120+ delinquent loans.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9A84-174C-4E79-B97D-FED1570055E5}">
  <dimension ref="A1:C28"/>
  <sheetViews>
    <sheetView zoomScaleNormal="100" workbookViewId="0">
      <selection sqref="A1:C1"/>
    </sheetView>
  </sheetViews>
  <sheetFormatPr defaultRowHeight="14.45"/>
  <cols>
    <col min="1" max="1" width="37.85546875" customWidth="1"/>
    <col min="2" max="2" width="19.5703125" style="12" customWidth="1"/>
    <col min="3" max="3" width="61.140625" customWidth="1"/>
  </cols>
  <sheetData>
    <row r="1" spans="1:3" ht="21">
      <c r="A1" s="291" t="s">
        <v>0</v>
      </c>
      <c r="B1" s="291"/>
      <c r="C1" s="291"/>
    </row>
    <row r="2" spans="1:3">
      <c r="A2" s="59" t="s">
        <v>1</v>
      </c>
      <c r="B2" s="60"/>
      <c r="C2" s="60"/>
    </row>
    <row r="3" spans="1:3">
      <c r="A3" s="39"/>
      <c r="B3" s="40"/>
      <c r="C3" s="39"/>
    </row>
    <row r="4" spans="1:3" s="63" customFormat="1" ht="15.6">
      <c r="A4" s="61"/>
      <c r="B4" s="62" t="s">
        <v>2</v>
      </c>
      <c r="C4" s="62" t="s">
        <v>3</v>
      </c>
    </row>
    <row r="5" spans="1:3" s="63" customFormat="1" ht="15.6">
      <c r="A5" s="64" t="s">
        <v>4</v>
      </c>
      <c r="B5" s="65"/>
      <c r="C5" s="66"/>
    </row>
    <row r="6" spans="1:3" s="63" customFormat="1" ht="15.6">
      <c r="A6" s="67" t="s">
        <v>5</v>
      </c>
      <c r="B6" s="68">
        <v>11753</v>
      </c>
      <c r="C6" s="67" t="s">
        <v>6</v>
      </c>
    </row>
    <row r="7" spans="1:3" s="63" customFormat="1" ht="15.6">
      <c r="A7" s="67" t="s">
        <v>7</v>
      </c>
      <c r="B7" s="68">
        <v>11000</v>
      </c>
      <c r="C7" s="67" t="s">
        <v>8</v>
      </c>
    </row>
    <row r="8" spans="1:3" s="63" customFormat="1" ht="15.6">
      <c r="A8" s="67" t="s">
        <v>9</v>
      </c>
      <c r="B8" s="68">
        <v>8680</v>
      </c>
      <c r="C8" s="67" t="s">
        <v>10</v>
      </c>
    </row>
    <row r="9" spans="1:3" s="63" customFormat="1" ht="15.6">
      <c r="A9" s="69" t="s">
        <v>11</v>
      </c>
      <c r="B9" s="70">
        <v>19680</v>
      </c>
      <c r="C9" s="64"/>
    </row>
    <row r="10" spans="1:3" s="63" customFormat="1" ht="15.6">
      <c r="A10" s="71" t="s">
        <v>12</v>
      </c>
      <c r="B10" s="72"/>
      <c r="C10" s="73"/>
    </row>
    <row r="11" spans="1:3" s="63" customFormat="1" ht="15.6">
      <c r="A11" s="74" t="s">
        <v>13</v>
      </c>
      <c r="B11" s="75">
        <v>40000</v>
      </c>
      <c r="C11" s="74" t="s">
        <v>14</v>
      </c>
    </row>
    <row r="12" spans="1:3" s="63" customFormat="1" ht="15.6">
      <c r="A12" s="74" t="s">
        <v>15</v>
      </c>
      <c r="B12" s="75">
        <v>23980</v>
      </c>
      <c r="C12" s="74" t="s">
        <v>14</v>
      </c>
    </row>
    <row r="13" spans="1:3" s="63" customFormat="1" ht="15.6">
      <c r="A13" s="74" t="s">
        <v>16</v>
      </c>
      <c r="B13" s="75">
        <v>34980</v>
      </c>
      <c r="C13" s="74" t="s">
        <v>14</v>
      </c>
    </row>
    <row r="14" spans="1:3" s="63" customFormat="1" ht="15.6">
      <c r="A14" s="74" t="s">
        <v>17</v>
      </c>
      <c r="B14" s="75">
        <v>20000</v>
      </c>
      <c r="C14" s="74" t="s">
        <v>18</v>
      </c>
    </row>
    <row r="15" spans="1:3" s="63" customFormat="1" ht="15.6">
      <c r="A15" s="74" t="s">
        <v>19</v>
      </c>
      <c r="B15" s="75">
        <v>38000</v>
      </c>
      <c r="C15" s="74" t="s">
        <v>18</v>
      </c>
    </row>
    <row r="16" spans="1:3" s="63" customFormat="1" ht="15.6">
      <c r="A16" s="74" t="s">
        <v>20</v>
      </c>
      <c r="B16" s="75">
        <v>25980</v>
      </c>
      <c r="C16" s="74" t="s">
        <v>18</v>
      </c>
    </row>
    <row r="17" spans="1:3" s="63" customFormat="1" ht="15.6">
      <c r="A17" s="76" t="s">
        <v>11</v>
      </c>
      <c r="B17" s="77">
        <v>182940</v>
      </c>
      <c r="C17" s="71"/>
    </row>
    <row r="18" spans="1:3" s="63" customFormat="1" ht="15.6">
      <c r="A18" s="78" t="s">
        <v>21</v>
      </c>
      <c r="B18" s="79"/>
      <c r="C18" s="80"/>
    </row>
    <row r="19" spans="1:3" s="63" customFormat="1" ht="15.6">
      <c r="A19" s="81" t="s">
        <v>22</v>
      </c>
      <c r="B19" s="82">
        <v>28914</v>
      </c>
      <c r="C19" s="81" t="s">
        <v>23</v>
      </c>
    </row>
    <row r="20" spans="1:3" s="63" customFormat="1" ht="15.6">
      <c r="A20" s="81" t="s">
        <v>24</v>
      </c>
      <c r="B20" s="82">
        <v>14915</v>
      </c>
      <c r="C20" s="81" t="s">
        <v>25</v>
      </c>
    </row>
    <row r="21" spans="1:3" s="63" customFormat="1" ht="15.6">
      <c r="A21" s="81" t="s">
        <v>26</v>
      </c>
      <c r="B21" s="82">
        <v>5316</v>
      </c>
      <c r="C21" s="81" t="s">
        <v>27</v>
      </c>
    </row>
    <row r="22" spans="1:3" s="63" customFormat="1" ht="15.6">
      <c r="A22" s="81" t="s">
        <v>28</v>
      </c>
      <c r="B22" s="82">
        <v>9118</v>
      </c>
      <c r="C22" s="81" t="s">
        <v>29</v>
      </c>
    </row>
    <row r="23" spans="1:3" s="63" customFormat="1" ht="15.6">
      <c r="A23" s="83" t="s">
        <v>11</v>
      </c>
      <c r="B23" s="84">
        <v>58263</v>
      </c>
      <c r="C23" s="78"/>
    </row>
    <row r="24" spans="1:3" s="63" customFormat="1" ht="15.6">
      <c r="A24" s="85" t="s">
        <v>30</v>
      </c>
      <c r="B24" s="86"/>
      <c r="C24" s="87"/>
    </row>
    <row r="25" spans="1:3" s="63" customFormat="1" ht="15.6">
      <c r="A25" s="88" t="s">
        <v>31</v>
      </c>
      <c r="B25" s="89">
        <v>145000</v>
      </c>
      <c r="C25" s="88" t="s">
        <v>32</v>
      </c>
    </row>
    <row r="26" spans="1:3" s="63" customFormat="1" ht="15.6">
      <c r="A26" s="90" t="s">
        <v>11</v>
      </c>
      <c r="B26" s="91">
        <v>145000</v>
      </c>
      <c r="C26" s="87"/>
    </row>
    <row r="27" spans="1:3" s="63" customFormat="1" ht="15.6">
      <c r="A27" s="92"/>
      <c r="B27" s="93"/>
      <c r="C27" s="61"/>
    </row>
    <row r="28" spans="1:3" s="63" customFormat="1" ht="15.6">
      <c r="A28" s="94" t="s">
        <v>33</v>
      </c>
      <c r="B28" s="95">
        <v>405883</v>
      </c>
      <c r="C28" s="96"/>
    </row>
  </sheetData>
  <mergeCells count="1">
    <mergeCell ref="A1:C1"/>
  </mergeCells>
  <printOptions horizontalCentered="1"/>
  <pageMargins left="0.25" right="0.25" top="0.25" bottom="0.2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5A6FF-59C6-4638-A160-819B9F772D60}">
  <dimension ref="A1:H293"/>
  <sheetViews>
    <sheetView workbookViewId="0">
      <selection activeCell="M16" sqref="M16"/>
    </sheetView>
  </sheetViews>
  <sheetFormatPr defaultRowHeight="14.45"/>
  <cols>
    <col min="1" max="1" width="52.28515625" style="122" customWidth="1"/>
    <col min="2" max="2" width="13" bestFit="1" customWidth="1"/>
    <col min="3" max="3" width="16.28515625" bestFit="1" customWidth="1"/>
    <col min="4" max="4" width="22.85546875" bestFit="1" customWidth="1"/>
    <col min="5" max="5" width="15.42578125" style="273" bestFit="1" customWidth="1"/>
  </cols>
  <sheetData>
    <row r="1" spans="1:8" ht="18">
      <c r="A1" s="300" t="s">
        <v>299</v>
      </c>
      <c r="B1" s="300"/>
      <c r="C1" s="300"/>
      <c r="D1" s="300"/>
      <c r="E1" s="300"/>
      <c r="F1" s="257"/>
      <c r="G1" s="12">
        <v>840</v>
      </c>
      <c r="H1" t="s">
        <v>300</v>
      </c>
    </row>
    <row r="2" spans="1:8" ht="18">
      <c r="A2" s="300"/>
      <c r="B2" s="300"/>
      <c r="C2" s="300"/>
      <c r="D2" s="300"/>
      <c r="E2" s="300"/>
      <c r="F2" s="257"/>
      <c r="G2" s="319">
        <v>818</v>
      </c>
      <c r="H2" t="s">
        <v>301</v>
      </c>
    </row>
    <row r="3" spans="1:8" ht="18.75">
      <c r="A3" s="259" t="s">
        <v>302</v>
      </c>
      <c r="B3" s="257"/>
      <c r="C3" s="257"/>
      <c r="D3" s="257"/>
      <c r="E3" s="269"/>
      <c r="F3" s="257"/>
      <c r="G3" s="12">
        <f>SUM(G1-G2)</f>
        <v>22</v>
      </c>
      <c r="H3" t="s">
        <v>303</v>
      </c>
    </row>
    <row r="4" spans="1:8" ht="15" customHeight="1">
      <c r="B4" s="260"/>
      <c r="C4" s="260"/>
      <c r="D4" s="260"/>
      <c r="E4" s="270"/>
      <c r="F4" s="258"/>
      <c r="G4" s="12"/>
    </row>
    <row r="5" spans="1:8" ht="15" customHeight="1">
      <c r="A5" s="260"/>
      <c r="B5" s="260"/>
      <c r="C5" s="260"/>
      <c r="D5" s="260"/>
      <c r="E5" s="270"/>
      <c r="F5" s="258"/>
    </row>
    <row r="6" spans="1:8" s="12" customFormat="1" ht="15" customHeight="1">
      <c r="A6" s="322" t="s">
        <v>147</v>
      </c>
      <c r="B6" s="256" t="s">
        <v>304</v>
      </c>
      <c r="C6" s="256" t="s">
        <v>305</v>
      </c>
      <c r="D6" s="256" t="s">
        <v>306</v>
      </c>
      <c r="E6" s="271" t="s">
        <v>307</v>
      </c>
    </row>
    <row r="7" spans="1:8">
      <c r="A7" s="323" t="s">
        <v>308</v>
      </c>
      <c r="B7" s="252" t="s">
        <v>309</v>
      </c>
      <c r="C7" s="252">
        <v>9</v>
      </c>
      <c r="D7" s="253" t="s">
        <v>310</v>
      </c>
      <c r="E7" s="266" t="s">
        <v>310</v>
      </c>
    </row>
    <row r="8" spans="1:8">
      <c r="A8" s="324" t="s">
        <v>310</v>
      </c>
      <c r="B8" s="254" t="s">
        <v>311</v>
      </c>
      <c r="C8" s="254">
        <v>2</v>
      </c>
      <c r="D8" s="255" t="s">
        <v>310</v>
      </c>
      <c r="E8" s="267" t="s">
        <v>310</v>
      </c>
    </row>
    <row r="9" spans="1:8">
      <c r="A9" s="325" t="s">
        <v>310</v>
      </c>
      <c r="B9" s="261" t="s">
        <v>310</v>
      </c>
      <c r="C9" s="261" t="s">
        <v>310</v>
      </c>
      <c r="D9" s="262">
        <v>11</v>
      </c>
      <c r="E9" s="268">
        <v>33416.199999999997</v>
      </c>
    </row>
    <row r="10" spans="1:8">
      <c r="A10" s="324" t="s">
        <v>312</v>
      </c>
      <c r="B10" s="254" t="s">
        <v>313</v>
      </c>
      <c r="C10" s="254">
        <v>13</v>
      </c>
      <c r="D10" s="255" t="s">
        <v>310</v>
      </c>
      <c r="E10" s="267" t="s">
        <v>310</v>
      </c>
    </row>
    <row r="11" spans="1:8">
      <c r="A11" s="324" t="s">
        <v>310</v>
      </c>
      <c r="B11" s="254" t="s">
        <v>311</v>
      </c>
      <c r="C11" s="254">
        <v>1</v>
      </c>
      <c r="D11" s="255" t="s">
        <v>310</v>
      </c>
      <c r="E11" s="267" t="s">
        <v>310</v>
      </c>
    </row>
    <row r="12" spans="1:8">
      <c r="A12" s="325" t="s">
        <v>310</v>
      </c>
      <c r="B12" s="261" t="s">
        <v>310</v>
      </c>
      <c r="C12" s="261" t="s">
        <v>310</v>
      </c>
      <c r="D12" s="262">
        <v>14</v>
      </c>
      <c r="E12" s="268">
        <v>102745.60000000001</v>
      </c>
    </row>
    <row r="13" spans="1:8">
      <c r="A13" s="324" t="s">
        <v>314</v>
      </c>
      <c r="B13" s="254" t="s">
        <v>315</v>
      </c>
      <c r="C13" s="254">
        <v>11</v>
      </c>
      <c r="D13" s="255" t="s">
        <v>310</v>
      </c>
      <c r="E13" s="267" t="s">
        <v>310</v>
      </c>
    </row>
    <row r="14" spans="1:8">
      <c r="A14" s="325" t="s">
        <v>310</v>
      </c>
      <c r="B14" s="261" t="s">
        <v>310</v>
      </c>
      <c r="C14" s="261" t="s">
        <v>310</v>
      </c>
      <c r="D14" s="262">
        <v>11</v>
      </c>
      <c r="E14" s="268">
        <v>170916.54</v>
      </c>
    </row>
    <row r="15" spans="1:8">
      <c r="A15" s="324" t="s">
        <v>316</v>
      </c>
      <c r="B15" s="254" t="s">
        <v>315</v>
      </c>
      <c r="C15" s="254">
        <v>4</v>
      </c>
      <c r="D15" s="255" t="s">
        <v>310</v>
      </c>
      <c r="E15" s="267" t="s">
        <v>310</v>
      </c>
    </row>
    <row r="16" spans="1:8">
      <c r="A16" s="325" t="s">
        <v>310</v>
      </c>
      <c r="B16" s="261" t="s">
        <v>310</v>
      </c>
      <c r="C16" s="261" t="s">
        <v>310</v>
      </c>
      <c r="D16" s="262">
        <v>4</v>
      </c>
      <c r="E16" s="268">
        <v>77511.58</v>
      </c>
    </row>
    <row r="17" spans="1:5">
      <c r="A17" s="324" t="s">
        <v>317</v>
      </c>
      <c r="B17" s="254" t="s">
        <v>315</v>
      </c>
      <c r="C17" s="254">
        <v>5</v>
      </c>
      <c r="D17" s="255" t="s">
        <v>310</v>
      </c>
      <c r="E17" s="267" t="s">
        <v>310</v>
      </c>
    </row>
    <row r="18" spans="1:5">
      <c r="A18" s="325" t="s">
        <v>310</v>
      </c>
      <c r="B18" s="261" t="s">
        <v>310</v>
      </c>
      <c r="C18" s="261" t="s">
        <v>310</v>
      </c>
      <c r="D18" s="262">
        <v>5</v>
      </c>
      <c r="E18" s="268">
        <v>79877.63</v>
      </c>
    </row>
    <row r="19" spans="1:5">
      <c r="A19" s="324" t="s">
        <v>318</v>
      </c>
      <c r="B19" s="254" t="s">
        <v>311</v>
      </c>
      <c r="C19" s="254">
        <v>2</v>
      </c>
      <c r="D19" s="255" t="s">
        <v>310</v>
      </c>
      <c r="E19" s="267" t="s">
        <v>310</v>
      </c>
    </row>
    <row r="20" spans="1:5">
      <c r="A20" s="325" t="s">
        <v>310</v>
      </c>
      <c r="B20" s="261" t="s">
        <v>310</v>
      </c>
      <c r="C20" s="261" t="s">
        <v>310</v>
      </c>
      <c r="D20" s="262">
        <v>2</v>
      </c>
      <c r="E20" s="268">
        <v>27250</v>
      </c>
    </row>
    <row r="21" spans="1:5">
      <c r="A21" s="326" t="s">
        <v>319</v>
      </c>
      <c r="B21" s="254" t="s">
        <v>309</v>
      </c>
      <c r="C21" s="254">
        <v>26</v>
      </c>
      <c r="D21" s="255" t="s">
        <v>310</v>
      </c>
      <c r="E21" s="267" t="s">
        <v>310</v>
      </c>
    </row>
    <row r="22" spans="1:5">
      <c r="A22" s="325" t="s">
        <v>310</v>
      </c>
      <c r="B22" s="261" t="s">
        <v>310</v>
      </c>
      <c r="C22" s="261" t="s">
        <v>310</v>
      </c>
      <c r="D22" s="262">
        <v>26</v>
      </c>
      <c r="E22" s="268">
        <v>300044.96999999997</v>
      </c>
    </row>
    <row r="23" spans="1:5">
      <c r="A23" s="324" t="s">
        <v>320</v>
      </c>
      <c r="B23" s="254" t="s">
        <v>321</v>
      </c>
      <c r="C23" s="254">
        <v>1</v>
      </c>
      <c r="D23" s="255" t="s">
        <v>310</v>
      </c>
      <c r="E23" s="267" t="s">
        <v>310</v>
      </c>
    </row>
    <row r="24" spans="1:5">
      <c r="A24" s="324" t="s">
        <v>310</v>
      </c>
      <c r="B24" s="254" t="s">
        <v>311</v>
      </c>
      <c r="C24" s="254">
        <v>5</v>
      </c>
      <c r="D24" s="255" t="s">
        <v>310</v>
      </c>
      <c r="E24" s="267" t="s">
        <v>310</v>
      </c>
    </row>
    <row r="25" spans="1:5">
      <c r="A25" s="324" t="s">
        <v>310</v>
      </c>
      <c r="B25" s="254" t="s">
        <v>313</v>
      </c>
      <c r="C25" s="254">
        <v>1</v>
      </c>
      <c r="D25" s="255" t="s">
        <v>310</v>
      </c>
      <c r="E25" s="267" t="s">
        <v>310</v>
      </c>
    </row>
    <row r="26" spans="1:5">
      <c r="A26" s="325" t="s">
        <v>310</v>
      </c>
      <c r="B26" s="261" t="s">
        <v>310</v>
      </c>
      <c r="C26" s="261" t="s">
        <v>310</v>
      </c>
      <c r="D26" s="262">
        <v>7</v>
      </c>
      <c r="E26" s="268">
        <v>486780.87</v>
      </c>
    </row>
    <row r="27" spans="1:5">
      <c r="A27" s="326" t="s">
        <v>322</v>
      </c>
      <c r="B27" s="254" t="s">
        <v>311</v>
      </c>
      <c r="C27" s="254">
        <v>7</v>
      </c>
      <c r="D27" s="255" t="s">
        <v>310</v>
      </c>
      <c r="E27" s="267" t="s">
        <v>310</v>
      </c>
    </row>
    <row r="28" spans="1:5">
      <c r="A28" s="324" t="s">
        <v>310</v>
      </c>
      <c r="B28" s="254" t="s">
        <v>313</v>
      </c>
      <c r="C28" s="254">
        <v>2</v>
      </c>
      <c r="D28" s="255" t="s">
        <v>310</v>
      </c>
      <c r="E28" s="267" t="s">
        <v>310</v>
      </c>
    </row>
    <row r="29" spans="1:5">
      <c r="A29" s="325" t="s">
        <v>310</v>
      </c>
      <c r="B29" s="261" t="s">
        <v>310</v>
      </c>
      <c r="C29" s="261" t="s">
        <v>310</v>
      </c>
      <c r="D29" s="262">
        <v>9</v>
      </c>
      <c r="E29" s="268">
        <v>90104.01</v>
      </c>
    </row>
    <row r="30" spans="1:5">
      <c r="A30" s="324" t="s">
        <v>323</v>
      </c>
      <c r="B30" s="254" t="s">
        <v>96</v>
      </c>
      <c r="C30" s="254">
        <v>2</v>
      </c>
      <c r="D30" s="255" t="s">
        <v>310</v>
      </c>
      <c r="E30" s="267" t="s">
        <v>310</v>
      </c>
    </row>
    <row r="31" spans="1:5">
      <c r="A31" s="324" t="s">
        <v>310</v>
      </c>
      <c r="B31" s="254" t="s">
        <v>309</v>
      </c>
      <c r="C31" s="254">
        <v>7</v>
      </c>
      <c r="D31" s="255" t="s">
        <v>310</v>
      </c>
      <c r="E31" s="267" t="s">
        <v>310</v>
      </c>
    </row>
    <row r="32" spans="1:5">
      <c r="A32" s="325" t="s">
        <v>310</v>
      </c>
      <c r="B32" s="261" t="s">
        <v>310</v>
      </c>
      <c r="C32" s="261" t="s">
        <v>310</v>
      </c>
      <c r="D32" s="262">
        <v>9</v>
      </c>
      <c r="E32" s="268">
        <v>287989.09999999998</v>
      </c>
    </row>
    <row r="33" spans="1:5">
      <c r="A33" s="324" t="s">
        <v>324</v>
      </c>
      <c r="B33" s="254" t="s">
        <v>96</v>
      </c>
      <c r="C33" s="254">
        <v>23</v>
      </c>
      <c r="D33" s="255" t="s">
        <v>310</v>
      </c>
      <c r="E33" s="267" t="s">
        <v>310</v>
      </c>
    </row>
    <row r="34" spans="1:5">
      <c r="A34" s="324" t="s">
        <v>310</v>
      </c>
      <c r="B34" s="254" t="s">
        <v>313</v>
      </c>
      <c r="C34" s="254">
        <v>1</v>
      </c>
      <c r="D34" s="255" t="s">
        <v>310</v>
      </c>
      <c r="E34" s="267" t="s">
        <v>310</v>
      </c>
    </row>
    <row r="35" spans="1:5">
      <c r="A35" s="324" t="s">
        <v>310</v>
      </c>
      <c r="B35" s="254" t="s">
        <v>309</v>
      </c>
      <c r="C35" s="254">
        <v>1</v>
      </c>
      <c r="D35" s="255" t="s">
        <v>310</v>
      </c>
      <c r="E35" s="267" t="s">
        <v>310</v>
      </c>
    </row>
    <row r="36" spans="1:5">
      <c r="A36" s="325" t="s">
        <v>310</v>
      </c>
      <c r="B36" s="261" t="s">
        <v>310</v>
      </c>
      <c r="C36" s="261" t="s">
        <v>310</v>
      </c>
      <c r="D36" s="262">
        <v>25</v>
      </c>
      <c r="E36" s="268">
        <v>429352.19</v>
      </c>
    </row>
    <row r="37" spans="1:5">
      <c r="A37" s="324" t="s">
        <v>325</v>
      </c>
      <c r="B37" s="254" t="s">
        <v>326</v>
      </c>
      <c r="C37" s="254">
        <v>1</v>
      </c>
      <c r="D37" s="255" t="s">
        <v>310</v>
      </c>
      <c r="E37" s="267" t="s">
        <v>310</v>
      </c>
    </row>
    <row r="38" spans="1:5">
      <c r="A38" s="324" t="s">
        <v>310</v>
      </c>
      <c r="B38" s="254" t="s">
        <v>327</v>
      </c>
      <c r="C38" s="254">
        <v>1</v>
      </c>
      <c r="D38" s="255" t="s">
        <v>310</v>
      </c>
      <c r="E38" s="267" t="s">
        <v>310</v>
      </c>
    </row>
    <row r="39" spans="1:5">
      <c r="A39" s="324" t="s">
        <v>310</v>
      </c>
      <c r="B39" s="254" t="s">
        <v>311</v>
      </c>
      <c r="C39" s="254">
        <v>1</v>
      </c>
      <c r="D39" s="255" t="s">
        <v>310</v>
      </c>
      <c r="E39" s="267" t="s">
        <v>310</v>
      </c>
    </row>
    <row r="40" spans="1:5">
      <c r="A40" s="324" t="s">
        <v>310</v>
      </c>
      <c r="B40" s="254" t="s">
        <v>96</v>
      </c>
      <c r="C40" s="254">
        <v>11</v>
      </c>
      <c r="D40" s="255" t="s">
        <v>310</v>
      </c>
      <c r="E40" s="267" t="s">
        <v>310</v>
      </c>
    </row>
    <row r="41" spans="1:5">
      <c r="A41" s="324" t="s">
        <v>310</v>
      </c>
      <c r="B41" s="254" t="s">
        <v>309</v>
      </c>
      <c r="C41" s="254">
        <v>1</v>
      </c>
      <c r="D41" s="255" t="s">
        <v>310</v>
      </c>
      <c r="E41" s="267" t="s">
        <v>310</v>
      </c>
    </row>
    <row r="42" spans="1:5">
      <c r="A42" s="324" t="s">
        <v>310</v>
      </c>
      <c r="B42" s="254" t="s">
        <v>313</v>
      </c>
      <c r="C42" s="254">
        <v>9</v>
      </c>
      <c r="D42" s="255" t="s">
        <v>310</v>
      </c>
      <c r="E42" s="267" t="s">
        <v>310</v>
      </c>
    </row>
    <row r="43" spans="1:5" ht="15">
      <c r="A43" s="325" t="s">
        <v>310</v>
      </c>
      <c r="B43" s="261" t="s">
        <v>310</v>
      </c>
      <c r="C43" s="261" t="s">
        <v>310</v>
      </c>
      <c r="D43" s="262">
        <v>24</v>
      </c>
      <c r="E43" s="268">
        <v>477993.56</v>
      </c>
    </row>
    <row r="44" spans="1:5" ht="14.45" customHeight="1">
      <c r="A44" s="328" t="s">
        <v>328</v>
      </c>
      <c r="B44" s="254" t="s">
        <v>326</v>
      </c>
      <c r="C44" s="254">
        <v>9</v>
      </c>
      <c r="D44" s="255" t="s">
        <v>310</v>
      </c>
      <c r="E44" s="267" t="s">
        <v>310</v>
      </c>
    </row>
    <row r="45" spans="1:5" ht="14.45" customHeight="1">
      <c r="A45" s="329"/>
      <c r="B45" s="254" t="s">
        <v>311</v>
      </c>
      <c r="C45" s="254">
        <v>2</v>
      </c>
      <c r="D45" s="255" t="s">
        <v>310</v>
      </c>
      <c r="E45" s="267" t="s">
        <v>310</v>
      </c>
    </row>
    <row r="46" spans="1:5">
      <c r="A46" s="324" t="s">
        <v>310</v>
      </c>
      <c r="B46" s="254" t="s">
        <v>329</v>
      </c>
      <c r="C46" s="254">
        <v>2</v>
      </c>
      <c r="D46" s="255" t="s">
        <v>310</v>
      </c>
      <c r="E46" s="267" t="s">
        <v>310</v>
      </c>
    </row>
    <row r="47" spans="1:5">
      <c r="A47" s="324" t="s">
        <v>310</v>
      </c>
      <c r="B47" s="254" t="s">
        <v>313</v>
      </c>
      <c r="C47" s="254">
        <v>6</v>
      </c>
      <c r="D47" s="255" t="s">
        <v>310</v>
      </c>
      <c r="E47" s="267" t="s">
        <v>310</v>
      </c>
    </row>
    <row r="48" spans="1:5">
      <c r="A48" s="325" t="s">
        <v>310</v>
      </c>
      <c r="B48" s="261" t="s">
        <v>310</v>
      </c>
      <c r="C48" s="261" t="s">
        <v>310</v>
      </c>
      <c r="D48" s="262">
        <v>19</v>
      </c>
      <c r="E48" s="268">
        <v>848984.76</v>
      </c>
    </row>
    <row r="49" spans="1:5">
      <c r="A49" s="324" t="s">
        <v>330</v>
      </c>
      <c r="B49" s="254" t="s">
        <v>315</v>
      </c>
      <c r="C49" s="254">
        <v>3</v>
      </c>
      <c r="D49" s="255" t="s">
        <v>310</v>
      </c>
      <c r="E49" s="267" t="s">
        <v>310</v>
      </c>
    </row>
    <row r="50" spans="1:5">
      <c r="A50" s="325" t="s">
        <v>310</v>
      </c>
      <c r="B50" s="261" t="s">
        <v>310</v>
      </c>
      <c r="C50" s="261" t="s">
        <v>310</v>
      </c>
      <c r="D50" s="262">
        <v>3</v>
      </c>
      <c r="E50" s="268">
        <v>46552.51</v>
      </c>
    </row>
    <row r="51" spans="1:5">
      <c r="A51" s="324" t="s">
        <v>331</v>
      </c>
      <c r="B51" s="254" t="s">
        <v>332</v>
      </c>
      <c r="C51" s="254">
        <v>3</v>
      </c>
      <c r="D51" s="255" t="s">
        <v>310</v>
      </c>
      <c r="E51" s="267" t="s">
        <v>310</v>
      </c>
    </row>
    <row r="52" spans="1:5">
      <c r="A52" s="325" t="s">
        <v>310</v>
      </c>
      <c r="B52" s="261" t="s">
        <v>310</v>
      </c>
      <c r="C52" s="261" t="s">
        <v>310</v>
      </c>
      <c r="D52" s="262">
        <v>3</v>
      </c>
      <c r="E52" s="268">
        <v>92437.57</v>
      </c>
    </row>
    <row r="53" spans="1:5">
      <c r="A53" s="324" t="s">
        <v>333</v>
      </c>
      <c r="B53" s="254" t="s">
        <v>321</v>
      </c>
      <c r="C53" s="254">
        <v>2</v>
      </c>
      <c r="D53" s="255" t="s">
        <v>310</v>
      </c>
      <c r="E53" s="267" t="s">
        <v>310</v>
      </c>
    </row>
    <row r="54" spans="1:5">
      <c r="A54" s="325" t="s">
        <v>310</v>
      </c>
      <c r="B54" s="261" t="s">
        <v>310</v>
      </c>
      <c r="C54" s="261" t="s">
        <v>310</v>
      </c>
      <c r="D54" s="262">
        <v>2</v>
      </c>
      <c r="E54" s="268">
        <v>2759.52</v>
      </c>
    </row>
    <row r="55" spans="1:5">
      <c r="A55" s="324" t="s">
        <v>334</v>
      </c>
      <c r="B55" s="254" t="s">
        <v>96</v>
      </c>
      <c r="C55" s="254">
        <v>11</v>
      </c>
      <c r="D55" s="255" t="s">
        <v>310</v>
      </c>
      <c r="E55" s="267" t="s">
        <v>310</v>
      </c>
    </row>
    <row r="56" spans="1:5">
      <c r="A56" s="325" t="s">
        <v>310</v>
      </c>
      <c r="B56" s="261" t="s">
        <v>310</v>
      </c>
      <c r="C56" s="261" t="s">
        <v>310</v>
      </c>
      <c r="D56" s="262">
        <v>11</v>
      </c>
      <c r="E56" s="268">
        <v>311017.03000000003</v>
      </c>
    </row>
    <row r="57" spans="1:5">
      <c r="A57" s="326" t="s">
        <v>335</v>
      </c>
      <c r="B57" s="254" t="s">
        <v>309</v>
      </c>
      <c r="C57" s="254">
        <v>5</v>
      </c>
      <c r="D57" s="255" t="s">
        <v>310</v>
      </c>
      <c r="E57" s="267" t="s">
        <v>310</v>
      </c>
    </row>
    <row r="58" spans="1:5">
      <c r="A58" s="325" t="s">
        <v>310</v>
      </c>
      <c r="B58" s="261" t="s">
        <v>310</v>
      </c>
      <c r="C58" s="261" t="s">
        <v>310</v>
      </c>
      <c r="D58" s="262">
        <v>5</v>
      </c>
      <c r="E58" s="268">
        <v>68434.899999999994</v>
      </c>
    </row>
    <row r="59" spans="1:5">
      <c r="A59" s="324" t="s">
        <v>336</v>
      </c>
      <c r="B59" s="254" t="s">
        <v>309</v>
      </c>
      <c r="C59" s="254">
        <v>3</v>
      </c>
      <c r="D59" s="255" t="s">
        <v>310</v>
      </c>
      <c r="E59" s="267" t="s">
        <v>310</v>
      </c>
    </row>
    <row r="60" spans="1:5">
      <c r="A60" s="325" t="s">
        <v>310</v>
      </c>
      <c r="B60" s="261" t="s">
        <v>310</v>
      </c>
      <c r="C60" s="261" t="s">
        <v>310</v>
      </c>
      <c r="D60" s="262">
        <v>3</v>
      </c>
      <c r="E60" s="268">
        <v>14738.94</v>
      </c>
    </row>
    <row r="61" spans="1:5">
      <c r="A61" s="324" t="s">
        <v>337</v>
      </c>
      <c r="B61" s="254" t="s">
        <v>309</v>
      </c>
      <c r="C61" s="254">
        <v>19</v>
      </c>
      <c r="D61" s="255" t="s">
        <v>310</v>
      </c>
      <c r="E61" s="267" t="s">
        <v>310</v>
      </c>
    </row>
    <row r="62" spans="1:5">
      <c r="A62" s="325" t="s">
        <v>310</v>
      </c>
      <c r="B62" s="261" t="s">
        <v>310</v>
      </c>
      <c r="C62" s="261" t="s">
        <v>310</v>
      </c>
      <c r="D62" s="262">
        <v>19</v>
      </c>
      <c r="E62" s="268">
        <v>131360.19</v>
      </c>
    </row>
    <row r="63" spans="1:5">
      <c r="A63" s="324" t="s">
        <v>338</v>
      </c>
      <c r="B63" s="254" t="s">
        <v>315</v>
      </c>
      <c r="C63" s="254">
        <v>3</v>
      </c>
      <c r="D63" s="255" t="s">
        <v>310</v>
      </c>
      <c r="E63" s="267" t="s">
        <v>310</v>
      </c>
    </row>
    <row r="64" spans="1:5">
      <c r="A64" s="325" t="s">
        <v>310</v>
      </c>
      <c r="B64" s="261" t="s">
        <v>310</v>
      </c>
      <c r="C64" s="261" t="s">
        <v>310</v>
      </c>
      <c r="D64" s="262">
        <v>3</v>
      </c>
      <c r="E64" s="268">
        <v>45297.94</v>
      </c>
    </row>
    <row r="65" spans="1:5">
      <c r="A65" s="324" t="s">
        <v>339</v>
      </c>
      <c r="B65" s="254" t="s">
        <v>309</v>
      </c>
      <c r="C65" s="254">
        <v>1</v>
      </c>
      <c r="D65" s="255" t="s">
        <v>310</v>
      </c>
      <c r="E65" s="267" t="s">
        <v>310</v>
      </c>
    </row>
    <row r="66" spans="1:5">
      <c r="A66" s="325" t="s">
        <v>310</v>
      </c>
      <c r="B66" s="261" t="s">
        <v>310</v>
      </c>
      <c r="C66" s="261" t="s">
        <v>310</v>
      </c>
      <c r="D66" s="262">
        <v>1</v>
      </c>
      <c r="E66" s="268">
        <v>16918.849999999999</v>
      </c>
    </row>
    <row r="67" spans="1:5">
      <c r="A67" s="324" t="s">
        <v>340</v>
      </c>
      <c r="B67" s="254" t="s">
        <v>341</v>
      </c>
      <c r="C67" s="254">
        <v>3</v>
      </c>
      <c r="D67" s="255" t="s">
        <v>310</v>
      </c>
      <c r="E67" s="267" t="s">
        <v>310</v>
      </c>
    </row>
    <row r="68" spans="1:5">
      <c r="A68" s="324" t="s">
        <v>310</v>
      </c>
      <c r="B68" s="254" t="s">
        <v>311</v>
      </c>
      <c r="C68" s="254">
        <v>6</v>
      </c>
      <c r="D68" s="255" t="s">
        <v>310</v>
      </c>
      <c r="E68" s="267" t="s">
        <v>310</v>
      </c>
    </row>
    <row r="69" spans="1:5">
      <c r="A69" s="325" t="s">
        <v>310</v>
      </c>
      <c r="B69" s="261" t="s">
        <v>310</v>
      </c>
      <c r="C69" s="261" t="s">
        <v>310</v>
      </c>
      <c r="D69" s="262">
        <v>9</v>
      </c>
      <c r="E69" s="268">
        <v>71292</v>
      </c>
    </row>
    <row r="70" spans="1:5">
      <c r="A70" s="324" t="s">
        <v>342</v>
      </c>
      <c r="B70" s="254" t="s">
        <v>96</v>
      </c>
      <c r="C70" s="254">
        <v>38</v>
      </c>
      <c r="D70" s="255" t="s">
        <v>310</v>
      </c>
      <c r="E70" s="267" t="s">
        <v>310</v>
      </c>
    </row>
    <row r="71" spans="1:5">
      <c r="A71" s="324" t="s">
        <v>310</v>
      </c>
      <c r="B71" s="254" t="s">
        <v>309</v>
      </c>
      <c r="C71" s="254">
        <v>18</v>
      </c>
      <c r="D71" s="255" t="s">
        <v>310</v>
      </c>
      <c r="E71" s="267" t="s">
        <v>310</v>
      </c>
    </row>
    <row r="72" spans="1:5">
      <c r="A72" s="324" t="s">
        <v>310</v>
      </c>
      <c r="B72" s="254" t="s">
        <v>313</v>
      </c>
      <c r="C72" s="254">
        <v>1</v>
      </c>
      <c r="D72" s="255" t="s">
        <v>310</v>
      </c>
      <c r="E72" s="267" t="s">
        <v>310</v>
      </c>
    </row>
    <row r="73" spans="1:5">
      <c r="A73" s="325" t="s">
        <v>310</v>
      </c>
      <c r="B73" s="261" t="s">
        <v>310</v>
      </c>
      <c r="C73" s="261" t="s">
        <v>310</v>
      </c>
      <c r="D73" s="262">
        <v>57</v>
      </c>
      <c r="E73" s="268">
        <v>1421137.03</v>
      </c>
    </row>
    <row r="74" spans="1:5">
      <c r="A74" s="326" t="s">
        <v>343</v>
      </c>
      <c r="B74" s="254" t="s">
        <v>309</v>
      </c>
      <c r="C74" s="254">
        <v>53</v>
      </c>
      <c r="D74" s="255" t="s">
        <v>310</v>
      </c>
      <c r="E74" s="267" t="s">
        <v>310</v>
      </c>
    </row>
    <row r="75" spans="1:5">
      <c r="A75" s="324" t="s">
        <v>310</v>
      </c>
      <c r="B75" s="254" t="s">
        <v>313</v>
      </c>
      <c r="C75" s="254">
        <v>1</v>
      </c>
      <c r="D75" s="255" t="s">
        <v>310</v>
      </c>
      <c r="E75" s="267" t="s">
        <v>310</v>
      </c>
    </row>
    <row r="76" spans="1:5">
      <c r="A76" s="325" t="s">
        <v>310</v>
      </c>
      <c r="B76" s="261" t="s">
        <v>310</v>
      </c>
      <c r="C76" s="261" t="s">
        <v>310</v>
      </c>
      <c r="D76" s="262">
        <v>54</v>
      </c>
      <c r="E76" s="268">
        <v>601299.9</v>
      </c>
    </row>
    <row r="77" spans="1:5">
      <c r="A77" s="324" t="s">
        <v>344</v>
      </c>
      <c r="B77" s="254" t="s">
        <v>96</v>
      </c>
      <c r="C77" s="254">
        <v>52</v>
      </c>
      <c r="D77" s="255" t="s">
        <v>310</v>
      </c>
      <c r="E77" s="267" t="s">
        <v>310</v>
      </c>
    </row>
    <row r="78" spans="1:5">
      <c r="A78" s="325" t="s">
        <v>310</v>
      </c>
      <c r="B78" s="261" t="s">
        <v>310</v>
      </c>
      <c r="C78" s="261" t="s">
        <v>310</v>
      </c>
      <c r="D78" s="262">
        <v>52</v>
      </c>
      <c r="E78" s="268">
        <v>1168014.01</v>
      </c>
    </row>
    <row r="79" spans="1:5">
      <c r="A79" s="324" t="s">
        <v>345</v>
      </c>
      <c r="B79" s="254" t="s">
        <v>309</v>
      </c>
      <c r="C79" s="254">
        <v>6</v>
      </c>
      <c r="D79" s="255" t="s">
        <v>310</v>
      </c>
      <c r="E79" s="267" t="s">
        <v>310</v>
      </c>
    </row>
    <row r="80" spans="1:5">
      <c r="A80" s="325" t="s">
        <v>310</v>
      </c>
      <c r="B80" s="261" t="s">
        <v>310</v>
      </c>
      <c r="C80" s="261" t="s">
        <v>310</v>
      </c>
      <c r="D80" s="262">
        <v>6</v>
      </c>
      <c r="E80" s="268">
        <v>63044.39</v>
      </c>
    </row>
    <row r="81" spans="1:5">
      <c r="A81" s="324" t="s">
        <v>346</v>
      </c>
      <c r="B81" s="254" t="s">
        <v>96</v>
      </c>
      <c r="C81" s="254">
        <v>2</v>
      </c>
      <c r="D81" s="255" t="s">
        <v>310</v>
      </c>
      <c r="E81" s="267" t="s">
        <v>310</v>
      </c>
    </row>
    <row r="82" spans="1:5">
      <c r="A82" s="325" t="s">
        <v>310</v>
      </c>
      <c r="B82" s="261" t="s">
        <v>310</v>
      </c>
      <c r="C82" s="261" t="s">
        <v>310</v>
      </c>
      <c r="D82" s="262">
        <v>2</v>
      </c>
      <c r="E82" s="268">
        <v>33397.9</v>
      </c>
    </row>
    <row r="83" spans="1:5">
      <c r="A83" s="324" t="s">
        <v>347</v>
      </c>
      <c r="B83" s="254" t="s">
        <v>348</v>
      </c>
      <c r="C83" s="254">
        <v>12</v>
      </c>
      <c r="D83" s="255" t="s">
        <v>310</v>
      </c>
      <c r="E83" s="267" t="s">
        <v>310</v>
      </c>
    </row>
    <row r="84" spans="1:5">
      <c r="A84" s="324" t="s">
        <v>310</v>
      </c>
      <c r="B84" s="254" t="s">
        <v>327</v>
      </c>
      <c r="C84" s="254">
        <v>3</v>
      </c>
      <c r="D84" s="255" t="s">
        <v>310</v>
      </c>
      <c r="E84" s="267" t="s">
        <v>310</v>
      </c>
    </row>
    <row r="85" spans="1:5">
      <c r="A85" s="324" t="s">
        <v>310</v>
      </c>
      <c r="B85" s="254" t="s">
        <v>311</v>
      </c>
      <c r="C85" s="254">
        <v>10</v>
      </c>
      <c r="D85" s="255" t="s">
        <v>310</v>
      </c>
      <c r="E85" s="267" t="s">
        <v>310</v>
      </c>
    </row>
    <row r="86" spans="1:5">
      <c r="A86" s="324" t="s">
        <v>310</v>
      </c>
      <c r="B86" s="254" t="s">
        <v>96</v>
      </c>
      <c r="C86" s="254">
        <v>1</v>
      </c>
      <c r="D86" s="255" t="s">
        <v>310</v>
      </c>
      <c r="E86" s="267" t="s">
        <v>310</v>
      </c>
    </row>
    <row r="87" spans="1:5">
      <c r="A87" s="324" t="s">
        <v>310</v>
      </c>
      <c r="B87" s="254" t="s">
        <v>309</v>
      </c>
      <c r="C87" s="254">
        <v>15</v>
      </c>
      <c r="D87" s="255" t="s">
        <v>310</v>
      </c>
      <c r="E87" s="267" t="s">
        <v>310</v>
      </c>
    </row>
    <row r="88" spans="1:5">
      <c r="A88" s="324" t="s">
        <v>310</v>
      </c>
      <c r="B88" s="254" t="s">
        <v>329</v>
      </c>
      <c r="C88" s="254">
        <v>1</v>
      </c>
      <c r="D88" s="255" t="s">
        <v>310</v>
      </c>
      <c r="E88" s="267" t="s">
        <v>310</v>
      </c>
    </row>
    <row r="89" spans="1:5">
      <c r="A89" s="324" t="s">
        <v>310</v>
      </c>
      <c r="B89" s="254" t="s">
        <v>321</v>
      </c>
      <c r="C89" s="254">
        <v>2</v>
      </c>
      <c r="D89" s="255" t="s">
        <v>310</v>
      </c>
      <c r="E89" s="267" t="s">
        <v>310</v>
      </c>
    </row>
    <row r="90" spans="1:5">
      <c r="A90" s="324" t="s">
        <v>310</v>
      </c>
      <c r="B90" s="254" t="s">
        <v>313</v>
      </c>
      <c r="C90" s="254">
        <v>24</v>
      </c>
      <c r="D90" s="255" t="s">
        <v>310</v>
      </c>
      <c r="E90" s="267" t="s">
        <v>310</v>
      </c>
    </row>
    <row r="91" spans="1:5">
      <c r="A91" s="324" t="s">
        <v>310</v>
      </c>
      <c r="B91" s="254" t="s">
        <v>349</v>
      </c>
      <c r="C91" s="254">
        <v>1</v>
      </c>
      <c r="D91" s="255" t="s">
        <v>310</v>
      </c>
      <c r="E91" s="267" t="s">
        <v>310</v>
      </c>
    </row>
    <row r="92" spans="1:5" ht="15">
      <c r="A92" s="325" t="s">
        <v>310</v>
      </c>
      <c r="B92" s="261" t="s">
        <v>310</v>
      </c>
      <c r="C92" s="261" t="s">
        <v>310</v>
      </c>
      <c r="D92" s="262">
        <v>69</v>
      </c>
      <c r="E92" s="268">
        <v>1437995.54</v>
      </c>
    </row>
    <row r="93" spans="1:5" ht="14.45" customHeight="1">
      <c r="A93" s="328" t="s">
        <v>350</v>
      </c>
      <c r="B93" s="254" t="s">
        <v>348</v>
      </c>
      <c r="C93" s="254">
        <v>5</v>
      </c>
      <c r="D93" s="255" t="s">
        <v>310</v>
      </c>
      <c r="E93" s="267" t="s">
        <v>310</v>
      </c>
    </row>
    <row r="94" spans="1:5" ht="14.45" customHeight="1">
      <c r="A94" s="329"/>
      <c r="B94" s="254" t="s">
        <v>309</v>
      </c>
      <c r="C94" s="254">
        <v>1</v>
      </c>
      <c r="D94" s="255" t="s">
        <v>310</v>
      </c>
      <c r="E94" s="267" t="s">
        <v>310</v>
      </c>
    </row>
    <row r="95" spans="1:5">
      <c r="A95" s="324" t="s">
        <v>310</v>
      </c>
      <c r="B95" s="254" t="s">
        <v>321</v>
      </c>
      <c r="C95" s="254">
        <v>1</v>
      </c>
      <c r="D95" s="255" t="s">
        <v>310</v>
      </c>
      <c r="E95" s="267" t="s">
        <v>310</v>
      </c>
    </row>
    <row r="96" spans="1:5">
      <c r="A96" s="324" t="s">
        <v>310</v>
      </c>
      <c r="B96" s="254" t="s">
        <v>313</v>
      </c>
      <c r="C96" s="254">
        <v>12</v>
      </c>
      <c r="D96" s="255" t="s">
        <v>310</v>
      </c>
      <c r="E96" s="267" t="s">
        <v>310</v>
      </c>
    </row>
    <row r="97" spans="1:5">
      <c r="A97" s="325" t="s">
        <v>310</v>
      </c>
      <c r="B97" s="261" t="s">
        <v>310</v>
      </c>
      <c r="C97" s="261" t="s">
        <v>310</v>
      </c>
      <c r="D97" s="262">
        <v>19</v>
      </c>
      <c r="E97" s="268">
        <v>262111.61</v>
      </c>
    </row>
    <row r="98" spans="1:5">
      <c r="A98" s="324" t="s">
        <v>351</v>
      </c>
      <c r="B98" s="254" t="s">
        <v>313</v>
      </c>
      <c r="C98" s="254">
        <v>2</v>
      </c>
      <c r="D98" s="255" t="s">
        <v>310</v>
      </c>
      <c r="E98" s="267" t="s">
        <v>310</v>
      </c>
    </row>
    <row r="99" spans="1:5">
      <c r="A99" s="324" t="s">
        <v>310</v>
      </c>
      <c r="B99" s="254" t="s">
        <v>309</v>
      </c>
      <c r="C99" s="254">
        <v>9</v>
      </c>
      <c r="D99" s="255" t="s">
        <v>310</v>
      </c>
      <c r="E99" s="267" t="s">
        <v>310</v>
      </c>
    </row>
    <row r="100" spans="1:5">
      <c r="A100" s="325" t="s">
        <v>310</v>
      </c>
      <c r="B100" s="261" t="s">
        <v>310</v>
      </c>
      <c r="C100" s="261" t="s">
        <v>310</v>
      </c>
      <c r="D100" s="262">
        <v>11</v>
      </c>
      <c r="E100" s="268">
        <v>117257.3</v>
      </c>
    </row>
    <row r="101" spans="1:5">
      <c r="A101" s="324" t="s">
        <v>352</v>
      </c>
      <c r="B101" s="254" t="s">
        <v>321</v>
      </c>
      <c r="C101" s="254">
        <v>1</v>
      </c>
      <c r="D101" s="255" t="s">
        <v>310</v>
      </c>
      <c r="E101" s="267" t="s">
        <v>310</v>
      </c>
    </row>
    <row r="102" spans="1:5">
      <c r="A102" s="325" t="s">
        <v>310</v>
      </c>
      <c r="B102" s="261" t="s">
        <v>310</v>
      </c>
      <c r="C102" s="261" t="s">
        <v>310</v>
      </c>
      <c r="D102" s="262">
        <v>1</v>
      </c>
      <c r="E102" s="268">
        <v>51801.05</v>
      </c>
    </row>
    <row r="103" spans="1:5">
      <c r="A103" s="324" t="s">
        <v>353</v>
      </c>
      <c r="B103" s="254" t="s">
        <v>309</v>
      </c>
      <c r="C103" s="254">
        <v>3</v>
      </c>
      <c r="D103" s="255" t="s">
        <v>310</v>
      </c>
      <c r="E103" s="267" t="s">
        <v>310</v>
      </c>
    </row>
    <row r="104" spans="1:5">
      <c r="A104" s="325" t="s">
        <v>310</v>
      </c>
      <c r="B104" s="261" t="s">
        <v>310</v>
      </c>
      <c r="C104" s="261" t="s">
        <v>310</v>
      </c>
      <c r="D104" s="262">
        <v>3</v>
      </c>
      <c r="E104" s="268">
        <v>26145.95</v>
      </c>
    </row>
    <row r="105" spans="1:5">
      <c r="A105" s="324" t="s">
        <v>354</v>
      </c>
      <c r="B105" s="254" t="s">
        <v>326</v>
      </c>
      <c r="C105" s="254">
        <v>1</v>
      </c>
      <c r="D105" s="255" t="s">
        <v>310</v>
      </c>
      <c r="E105" s="267" t="s">
        <v>310</v>
      </c>
    </row>
    <row r="106" spans="1:5">
      <c r="A106" s="324" t="s">
        <v>310</v>
      </c>
      <c r="B106" s="254" t="s">
        <v>311</v>
      </c>
      <c r="C106" s="254">
        <v>1</v>
      </c>
      <c r="D106" s="255" t="s">
        <v>310</v>
      </c>
      <c r="E106" s="267" t="s">
        <v>310</v>
      </c>
    </row>
    <row r="107" spans="1:5">
      <c r="A107" s="324" t="s">
        <v>310</v>
      </c>
      <c r="B107" s="254" t="s">
        <v>309</v>
      </c>
      <c r="C107" s="254">
        <v>2</v>
      </c>
      <c r="D107" s="255" t="s">
        <v>310</v>
      </c>
      <c r="E107" s="267" t="s">
        <v>310</v>
      </c>
    </row>
    <row r="108" spans="1:5">
      <c r="A108" s="324" t="s">
        <v>310</v>
      </c>
      <c r="B108" s="254" t="s">
        <v>313</v>
      </c>
      <c r="C108" s="254">
        <v>19</v>
      </c>
      <c r="D108" s="255" t="s">
        <v>310</v>
      </c>
      <c r="E108" s="267" t="s">
        <v>310</v>
      </c>
    </row>
    <row r="109" spans="1:5">
      <c r="A109" s="325" t="s">
        <v>310</v>
      </c>
      <c r="B109" s="261" t="s">
        <v>310</v>
      </c>
      <c r="C109" s="261" t="s">
        <v>310</v>
      </c>
      <c r="D109" s="262">
        <v>23</v>
      </c>
      <c r="E109" s="268">
        <v>172474.62</v>
      </c>
    </row>
    <row r="110" spans="1:5">
      <c r="A110" s="324" t="s">
        <v>355</v>
      </c>
      <c r="B110" s="254" t="s">
        <v>326</v>
      </c>
      <c r="C110" s="254">
        <v>1</v>
      </c>
      <c r="D110" s="255" t="s">
        <v>310</v>
      </c>
      <c r="E110" s="267" t="s">
        <v>310</v>
      </c>
    </row>
    <row r="111" spans="1:5">
      <c r="A111" s="324" t="s">
        <v>310</v>
      </c>
      <c r="B111" s="254" t="s">
        <v>311</v>
      </c>
      <c r="C111" s="254">
        <v>4</v>
      </c>
      <c r="D111" s="255" t="s">
        <v>310</v>
      </c>
      <c r="E111" s="267" t="s">
        <v>310</v>
      </c>
    </row>
    <row r="112" spans="1:5">
      <c r="A112" s="324" t="s">
        <v>310</v>
      </c>
      <c r="B112" s="254" t="s">
        <v>313</v>
      </c>
      <c r="C112" s="254">
        <v>3</v>
      </c>
      <c r="D112" s="255" t="s">
        <v>310</v>
      </c>
      <c r="E112" s="267" t="s">
        <v>310</v>
      </c>
    </row>
    <row r="113" spans="1:5">
      <c r="A113" s="325" t="s">
        <v>310</v>
      </c>
      <c r="B113" s="261" t="s">
        <v>310</v>
      </c>
      <c r="C113" s="261" t="s">
        <v>310</v>
      </c>
      <c r="D113" s="262">
        <v>8</v>
      </c>
      <c r="E113" s="268">
        <v>120385.63</v>
      </c>
    </row>
    <row r="114" spans="1:5">
      <c r="A114" s="324" t="s">
        <v>356</v>
      </c>
      <c r="B114" s="254" t="s">
        <v>313</v>
      </c>
      <c r="C114" s="254">
        <v>1</v>
      </c>
      <c r="D114" s="255" t="s">
        <v>310</v>
      </c>
      <c r="E114" s="267" t="s">
        <v>310</v>
      </c>
    </row>
    <row r="115" spans="1:5">
      <c r="A115" s="325" t="s">
        <v>310</v>
      </c>
      <c r="B115" s="261" t="s">
        <v>310</v>
      </c>
      <c r="C115" s="261" t="s">
        <v>310</v>
      </c>
      <c r="D115" s="262">
        <v>1</v>
      </c>
      <c r="E115" s="268">
        <v>187.99</v>
      </c>
    </row>
    <row r="116" spans="1:5">
      <c r="A116" s="324" t="s">
        <v>357</v>
      </c>
      <c r="B116" s="254" t="s">
        <v>311</v>
      </c>
      <c r="C116" s="254">
        <v>6</v>
      </c>
      <c r="D116" s="255" t="s">
        <v>310</v>
      </c>
      <c r="E116" s="267" t="s">
        <v>310</v>
      </c>
    </row>
    <row r="117" spans="1:5">
      <c r="A117" s="324" t="s">
        <v>310</v>
      </c>
      <c r="B117" s="254" t="s">
        <v>358</v>
      </c>
      <c r="C117" s="254">
        <v>3</v>
      </c>
      <c r="D117" s="255" t="s">
        <v>310</v>
      </c>
      <c r="E117" s="267" t="s">
        <v>310</v>
      </c>
    </row>
    <row r="118" spans="1:5">
      <c r="A118" s="324" t="s">
        <v>310</v>
      </c>
      <c r="B118" s="254" t="s">
        <v>341</v>
      </c>
      <c r="C118" s="254">
        <v>2</v>
      </c>
      <c r="D118" s="255" t="s">
        <v>310</v>
      </c>
      <c r="E118" s="267" t="s">
        <v>310</v>
      </c>
    </row>
    <row r="119" spans="1:5">
      <c r="A119" s="325" t="s">
        <v>310</v>
      </c>
      <c r="B119" s="261" t="s">
        <v>310</v>
      </c>
      <c r="C119" s="261" t="s">
        <v>310</v>
      </c>
      <c r="D119" s="262">
        <v>11</v>
      </c>
      <c r="E119" s="268">
        <v>114767</v>
      </c>
    </row>
    <row r="120" spans="1:5">
      <c r="A120" s="324" t="s">
        <v>359</v>
      </c>
      <c r="B120" s="254" t="s">
        <v>311</v>
      </c>
      <c r="C120" s="254">
        <v>1</v>
      </c>
      <c r="D120" s="255" t="s">
        <v>310</v>
      </c>
      <c r="E120" s="267" t="s">
        <v>310</v>
      </c>
    </row>
    <row r="121" spans="1:5">
      <c r="A121" s="324" t="s">
        <v>310</v>
      </c>
      <c r="B121" s="254" t="s">
        <v>313</v>
      </c>
      <c r="C121" s="254">
        <v>8</v>
      </c>
      <c r="D121" s="255" t="s">
        <v>310</v>
      </c>
      <c r="E121" s="267" t="s">
        <v>310</v>
      </c>
    </row>
    <row r="122" spans="1:5">
      <c r="A122" s="325" t="s">
        <v>310</v>
      </c>
      <c r="B122" s="261" t="s">
        <v>310</v>
      </c>
      <c r="C122" s="261" t="s">
        <v>310</v>
      </c>
      <c r="D122" s="262">
        <v>9</v>
      </c>
      <c r="E122" s="268">
        <v>46853.93</v>
      </c>
    </row>
    <row r="123" spans="1:5">
      <c r="A123" s="324" t="s">
        <v>360</v>
      </c>
      <c r="B123" s="254" t="s">
        <v>313</v>
      </c>
      <c r="C123" s="254">
        <v>14</v>
      </c>
      <c r="D123" s="255" t="s">
        <v>310</v>
      </c>
      <c r="E123" s="267" t="s">
        <v>310</v>
      </c>
    </row>
    <row r="124" spans="1:5">
      <c r="A124" s="325" t="s">
        <v>310</v>
      </c>
      <c r="B124" s="261" t="s">
        <v>310</v>
      </c>
      <c r="C124" s="261" t="s">
        <v>310</v>
      </c>
      <c r="D124" s="262">
        <v>14</v>
      </c>
      <c r="E124" s="268">
        <v>153570.48000000001</v>
      </c>
    </row>
    <row r="125" spans="1:5">
      <c r="A125" s="324" t="s">
        <v>361</v>
      </c>
      <c r="B125" s="254" t="s">
        <v>313</v>
      </c>
      <c r="C125" s="254">
        <v>19</v>
      </c>
      <c r="D125" s="255" t="s">
        <v>310</v>
      </c>
      <c r="E125" s="267" t="s">
        <v>310</v>
      </c>
    </row>
    <row r="126" spans="1:5">
      <c r="A126" s="325" t="s">
        <v>310</v>
      </c>
      <c r="B126" s="261" t="s">
        <v>310</v>
      </c>
      <c r="C126" s="261" t="s">
        <v>310</v>
      </c>
      <c r="D126" s="262">
        <v>19</v>
      </c>
      <c r="E126" s="268">
        <v>259268.5</v>
      </c>
    </row>
    <row r="127" spans="1:5">
      <c r="A127" s="324" t="s">
        <v>362</v>
      </c>
      <c r="B127" s="254" t="s">
        <v>313</v>
      </c>
      <c r="C127" s="254">
        <v>7</v>
      </c>
      <c r="D127" s="255" t="s">
        <v>310</v>
      </c>
      <c r="E127" s="267" t="s">
        <v>310</v>
      </c>
    </row>
    <row r="128" spans="1:5">
      <c r="A128" s="325" t="s">
        <v>310</v>
      </c>
      <c r="B128" s="261" t="s">
        <v>310</v>
      </c>
      <c r="C128" s="261" t="s">
        <v>310</v>
      </c>
      <c r="D128" s="262">
        <v>7</v>
      </c>
      <c r="E128" s="268">
        <v>40603.96</v>
      </c>
    </row>
    <row r="129" spans="1:5">
      <c r="A129" s="324" t="s">
        <v>363</v>
      </c>
      <c r="B129" s="254" t="s">
        <v>309</v>
      </c>
      <c r="C129" s="254">
        <v>35</v>
      </c>
      <c r="D129" s="255" t="s">
        <v>310</v>
      </c>
      <c r="E129" s="267" t="s">
        <v>310</v>
      </c>
    </row>
    <row r="130" spans="1:5">
      <c r="A130" s="325" t="s">
        <v>310</v>
      </c>
      <c r="B130" s="261" t="s">
        <v>310</v>
      </c>
      <c r="C130" s="261" t="s">
        <v>310</v>
      </c>
      <c r="D130" s="262">
        <v>35</v>
      </c>
      <c r="E130" s="268">
        <v>292127.7</v>
      </c>
    </row>
    <row r="131" spans="1:5">
      <c r="A131" s="324" t="s">
        <v>364</v>
      </c>
      <c r="B131" s="254" t="s">
        <v>96</v>
      </c>
      <c r="C131" s="254">
        <v>10</v>
      </c>
      <c r="D131" s="255" t="s">
        <v>310</v>
      </c>
      <c r="E131" s="267" t="s">
        <v>310</v>
      </c>
    </row>
    <row r="132" spans="1:5">
      <c r="A132" s="325" t="s">
        <v>310</v>
      </c>
      <c r="B132" s="261" t="s">
        <v>310</v>
      </c>
      <c r="C132" s="261" t="s">
        <v>310</v>
      </c>
      <c r="D132" s="262">
        <v>10</v>
      </c>
      <c r="E132" s="268">
        <v>157689.07</v>
      </c>
    </row>
    <row r="133" spans="1:5">
      <c r="A133" s="324" t="s">
        <v>365</v>
      </c>
      <c r="B133" s="254" t="s">
        <v>348</v>
      </c>
      <c r="C133" s="254">
        <v>1</v>
      </c>
      <c r="D133" s="255" t="s">
        <v>310</v>
      </c>
      <c r="E133" s="267" t="s">
        <v>310</v>
      </c>
    </row>
    <row r="134" spans="1:5">
      <c r="A134" s="324" t="s">
        <v>310</v>
      </c>
      <c r="B134" s="254" t="s">
        <v>313</v>
      </c>
      <c r="C134" s="254">
        <v>1</v>
      </c>
      <c r="D134" s="255" t="s">
        <v>310</v>
      </c>
      <c r="E134" s="267" t="s">
        <v>310</v>
      </c>
    </row>
    <row r="135" spans="1:5">
      <c r="A135" s="325" t="s">
        <v>310</v>
      </c>
      <c r="B135" s="261" t="s">
        <v>310</v>
      </c>
      <c r="C135" s="261" t="s">
        <v>310</v>
      </c>
      <c r="D135" s="262">
        <v>2</v>
      </c>
      <c r="E135" s="268">
        <v>234236.63</v>
      </c>
    </row>
    <row r="136" spans="1:5">
      <c r="A136" s="324" t="s">
        <v>366</v>
      </c>
      <c r="B136" s="254" t="s">
        <v>313</v>
      </c>
      <c r="C136" s="254">
        <v>7</v>
      </c>
      <c r="D136" s="255" t="s">
        <v>310</v>
      </c>
      <c r="E136" s="267" t="s">
        <v>310</v>
      </c>
    </row>
    <row r="137" spans="1:5">
      <c r="A137" s="325" t="s">
        <v>310</v>
      </c>
      <c r="B137" s="261" t="s">
        <v>310</v>
      </c>
      <c r="C137" s="261" t="s">
        <v>310</v>
      </c>
      <c r="D137" s="262">
        <v>7</v>
      </c>
      <c r="E137" s="268">
        <v>80679.17</v>
      </c>
    </row>
    <row r="138" spans="1:5">
      <c r="A138" s="324" t="s">
        <v>367</v>
      </c>
      <c r="B138" s="254" t="s">
        <v>309</v>
      </c>
      <c r="C138" s="254">
        <v>66</v>
      </c>
      <c r="D138" s="255" t="s">
        <v>310</v>
      </c>
      <c r="E138" s="267" t="s">
        <v>310</v>
      </c>
    </row>
    <row r="139" spans="1:5">
      <c r="A139" s="325" t="s">
        <v>310</v>
      </c>
      <c r="B139" s="261" t="s">
        <v>310</v>
      </c>
      <c r="C139" s="261" t="s">
        <v>310</v>
      </c>
      <c r="D139" s="262">
        <v>66</v>
      </c>
      <c r="E139" s="268">
        <v>383320.37</v>
      </c>
    </row>
    <row r="140" spans="1:5">
      <c r="A140" s="324" t="s">
        <v>368</v>
      </c>
      <c r="B140" s="254" t="s">
        <v>96</v>
      </c>
      <c r="C140" s="254">
        <v>30</v>
      </c>
      <c r="D140" s="255" t="s">
        <v>310</v>
      </c>
      <c r="E140" s="267" t="s">
        <v>310</v>
      </c>
    </row>
    <row r="141" spans="1:5">
      <c r="A141" s="325" t="s">
        <v>310</v>
      </c>
      <c r="B141" s="261" t="s">
        <v>310</v>
      </c>
      <c r="C141" s="261" t="s">
        <v>310</v>
      </c>
      <c r="D141" s="262">
        <v>30</v>
      </c>
      <c r="E141" s="268">
        <v>636302.89</v>
      </c>
    </row>
    <row r="142" spans="1:5">
      <c r="A142" s="324" t="s">
        <v>369</v>
      </c>
      <c r="B142" s="254" t="s">
        <v>96</v>
      </c>
      <c r="C142" s="254">
        <v>9</v>
      </c>
      <c r="D142" s="255" t="s">
        <v>310</v>
      </c>
      <c r="E142" s="267" t="s">
        <v>310</v>
      </c>
    </row>
    <row r="143" spans="1:5">
      <c r="A143" s="325" t="s">
        <v>310</v>
      </c>
      <c r="B143" s="261" t="s">
        <v>310</v>
      </c>
      <c r="C143" s="261" t="s">
        <v>310</v>
      </c>
      <c r="D143" s="262">
        <v>9</v>
      </c>
      <c r="E143" s="268">
        <v>257239.79</v>
      </c>
    </row>
    <row r="144" spans="1:5">
      <c r="A144" s="324" t="s">
        <v>370</v>
      </c>
      <c r="B144" s="254" t="s">
        <v>96</v>
      </c>
      <c r="C144" s="254">
        <v>2</v>
      </c>
      <c r="D144" s="255" t="s">
        <v>310</v>
      </c>
      <c r="E144" s="267" t="s">
        <v>310</v>
      </c>
    </row>
    <row r="145" spans="1:5" ht="15">
      <c r="A145" s="325" t="s">
        <v>310</v>
      </c>
      <c r="B145" s="261" t="s">
        <v>310</v>
      </c>
      <c r="C145" s="261" t="s">
        <v>310</v>
      </c>
      <c r="D145" s="262">
        <v>2</v>
      </c>
      <c r="E145" s="268">
        <v>66278.66</v>
      </c>
    </row>
    <row r="146" spans="1:5" ht="14.45" customHeight="1">
      <c r="A146" s="328" t="s">
        <v>371</v>
      </c>
      <c r="B146" s="254" t="s">
        <v>326</v>
      </c>
      <c r="C146" s="254">
        <v>1</v>
      </c>
      <c r="D146" s="255" t="s">
        <v>310</v>
      </c>
      <c r="E146" s="267" t="s">
        <v>310</v>
      </c>
    </row>
    <row r="147" spans="1:5" ht="14.45" customHeight="1">
      <c r="A147" s="329"/>
      <c r="B147" s="254" t="s">
        <v>311</v>
      </c>
      <c r="C147" s="254">
        <v>1</v>
      </c>
      <c r="D147" s="255" t="s">
        <v>310</v>
      </c>
      <c r="E147" s="267" t="s">
        <v>310</v>
      </c>
    </row>
    <row r="148" spans="1:5">
      <c r="A148" s="324" t="s">
        <v>310</v>
      </c>
      <c r="B148" s="254" t="s">
        <v>96</v>
      </c>
      <c r="C148" s="254">
        <v>12</v>
      </c>
      <c r="D148" s="255" t="s">
        <v>310</v>
      </c>
      <c r="E148" s="267" t="s">
        <v>310</v>
      </c>
    </row>
    <row r="149" spans="1:5">
      <c r="A149" s="324" t="s">
        <v>310</v>
      </c>
      <c r="B149" s="254" t="s">
        <v>309</v>
      </c>
      <c r="C149" s="254">
        <v>8</v>
      </c>
      <c r="D149" s="255" t="s">
        <v>310</v>
      </c>
      <c r="E149" s="267" t="s">
        <v>310</v>
      </c>
    </row>
    <row r="150" spans="1:5">
      <c r="A150" s="324" t="s">
        <v>310</v>
      </c>
      <c r="B150" s="254" t="s">
        <v>372</v>
      </c>
      <c r="C150" s="254">
        <v>1</v>
      </c>
      <c r="D150" s="255" t="s">
        <v>310</v>
      </c>
      <c r="E150" s="267" t="s">
        <v>310</v>
      </c>
    </row>
    <row r="151" spans="1:5">
      <c r="A151" s="324" t="s">
        <v>310</v>
      </c>
      <c r="B151" s="254" t="s">
        <v>321</v>
      </c>
      <c r="C151" s="254">
        <v>1</v>
      </c>
      <c r="D151" s="255" t="s">
        <v>310</v>
      </c>
      <c r="E151" s="267" t="s">
        <v>310</v>
      </c>
    </row>
    <row r="152" spans="1:5">
      <c r="A152" s="324" t="s">
        <v>310</v>
      </c>
      <c r="B152" s="254" t="s">
        <v>313</v>
      </c>
      <c r="C152" s="254">
        <v>11</v>
      </c>
      <c r="D152" s="255" t="s">
        <v>310</v>
      </c>
      <c r="E152" s="267" t="s">
        <v>310</v>
      </c>
    </row>
    <row r="153" spans="1:5">
      <c r="A153" s="325" t="s">
        <v>310</v>
      </c>
      <c r="B153" s="261" t="s">
        <v>310</v>
      </c>
      <c r="C153" s="261" t="s">
        <v>310</v>
      </c>
      <c r="D153" s="262">
        <v>35</v>
      </c>
      <c r="E153" s="268">
        <v>617639.29</v>
      </c>
    </row>
    <row r="154" spans="1:5">
      <c r="A154" s="324" t="s">
        <v>373</v>
      </c>
      <c r="B154" s="254" t="s">
        <v>313</v>
      </c>
      <c r="C154" s="254">
        <v>7</v>
      </c>
      <c r="D154" s="255" t="s">
        <v>310</v>
      </c>
      <c r="E154" s="267" t="s">
        <v>310</v>
      </c>
    </row>
    <row r="155" spans="1:5">
      <c r="A155" s="325" t="s">
        <v>310</v>
      </c>
      <c r="B155" s="261" t="s">
        <v>310</v>
      </c>
      <c r="C155" s="261" t="s">
        <v>310</v>
      </c>
      <c r="D155" s="262">
        <v>7</v>
      </c>
      <c r="E155" s="268">
        <v>34079.99</v>
      </c>
    </row>
    <row r="156" spans="1:5">
      <c r="A156" s="324" t="s">
        <v>374</v>
      </c>
      <c r="B156" s="254" t="s">
        <v>311</v>
      </c>
      <c r="C156" s="254">
        <v>4</v>
      </c>
      <c r="D156" s="255" t="s">
        <v>310</v>
      </c>
      <c r="E156" s="267" t="s">
        <v>310</v>
      </c>
    </row>
    <row r="157" spans="1:5">
      <c r="A157" s="324" t="s">
        <v>310</v>
      </c>
      <c r="B157" s="254" t="s">
        <v>313</v>
      </c>
      <c r="C157" s="254">
        <v>12</v>
      </c>
      <c r="D157" s="255" t="s">
        <v>310</v>
      </c>
      <c r="E157" s="267" t="s">
        <v>310</v>
      </c>
    </row>
    <row r="158" spans="1:5">
      <c r="A158" s="325" t="s">
        <v>310</v>
      </c>
      <c r="B158" s="261" t="s">
        <v>310</v>
      </c>
      <c r="C158" s="261" t="s">
        <v>310</v>
      </c>
      <c r="D158" s="262">
        <v>16</v>
      </c>
      <c r="E158" s="268">
        <v>119767.33</v>
      </c>
    </row>
    <row r="159" spans="1:5">
      <c r="A159" s="324" t="s">
        <v>375</v>
      </c>
      <c r="B159" s="254" t="s">
        <v>311</v>
      </c>
      <c r="C159" s="254">
        <v>29</v>
      </c>
      <c r="D159" s="255" t="s">
        <v>310</v>
      </c>
      <c r="E159" s="267" t="s">
        <v>310</v>
      </c>
    </row>
    <row r="160" spans="1:5">
      <c r="A160" s="325" t="s">
        <v>310</v>
      </c>
      <c r="B160" s="261" t="s">
        <v>310</v>
      </c>
      <c r="C160" s="261" t="s">
        <v>310</v>
      </c>
      <c r="D160" s="262">
        <v>29</v>
      </c>
      <c r="E160" s="268">
        <v>315924.52</v>
      </c>
    </row>
    <row r="161" spans="1:5">
      <c r="A161" s="326" t="s">
        <v>376</v>
      </c>
      <c r="B161" s="254" t="s">
        <v>309</v>
      </c>
      <c r="C161" s="254">
        <v>1</v>
      </c>
      <c r="D161" s="255" t="s">
        <v>310</v>
      </c>
      <c r="E161" s="267" t="s">
        <v>310</v>
      </c>
    </row>
    <row r="162" spans="1:5">
      <c r="A162" s="325" t="s">
        <v>310</v>
      </c>
      <c r="B162" s="261" t="s">
        <v>310</v>
      </c>
      <c r="C162" s="261" t="s">
        <v>310</v>
      </c>
      <c r="D162" s="262">
        <v>1</v>
      </c>
      <c r="E162" s="268">
        <v>655.23</v>
      </c>
    </row>
    <row r="163" spans="1:5" ht="15">
      <c r="A163" s="327" t="s">
        <v>310</v>
      </c>
      <c r="B163" s="264" t="s">
        <v>310</v>
      </c>
      <c r="C163" s="264" t="s">
        <v>310</v>
      </c>
      <c r="D163" s="265" t="s">
        <v>310</v>
      </c>
      <c r="E163" s="272" t="s">
        <v>310</v>
      </c>
    </row>
    <row r="164" spans="1:5" ht="15">
      <c r="A164" s="327"/>
      <c r="B164" s="347" t="s">
        <v>377</v>
      </c>
      <c r="C164" s="347"/>
      <c r="D164" s="263">
        <f>SUM(D9:D163)</f>
        <v>840</v>
      </c>
      <c r="E164" s="268">
        <f>SUM(E9:E163)</f>
        <v>13500033.890000001</v>
      </c>
    </row>
    <row r="165" spans="1:5" ht="15">
      <c r="E165"/>
    </row>
    <row r="166" spans="1:5">
      <c r="E166"/>
    </row>
    <row r="167" spans="1:5">
      <c r="E167"/>
    </row>
    <row r="168" spans="1:5">
      <c r="E168"/>
    </row>
    <row r="169" spans="1:5">
      <c r="E169"/>
    </row>
    <row r="170" spans="1:5">
      <c r="E170"/>
    </row>
    <row r="171" spans="1:5">
      <c r="E171"/>
    </row>
    <row r="172" spans="1:5">
      <c r="E172"/>
    </row>
    <row r="173" spans="1:5">
      <c r="E173"/>
    </row>
    <row r="174" spans="1:5">
      <c r="E174"/>
    </row>
    <row r="175" spans="1:5">
      <c r="E175"/>
    </row>
    <row r="176" spans="1:5">
      <c r="E176"/>
    </row>
    <row r="177" spans="5:5">
      <c r="E177"/>
    </row>
    <row r="178" spans="5:5">
      <c r="E178"/>
    </row>
    <row r="179" spans="5:5">
      <c r="E179"/>
    </row>
    <row r="180" spans="5:5">
      <c r="E180"/>
    </row>
    <row r="181" spans="5:5">
      <c r="E181"/>
    </row>
    <row r="182" spans="5:5">
      <c r="E182"/>
    </row>
    <row r="183" spans="5:5">
      <c r="E183"/>
    </row>
    <row r="184" spans="5:5">
      <c r="E184"/>
    </row>
    <row r="185" spans="5:5">
      <c r="E185"/>
    </row>
    <row r="186" spans="5:5">
      <c r="E186"/>
    </row>
    <row r="187" spans="5:5">
      <c r="E187"/>
    </row>
    <row r="188" spans="5:5">
      <c r="E188"/>
    </row>
    <row r="189" spans="5:5">
      <c r="E189"/>
    </row>
    <row r="190" spans="5:5">
      <c r="E190"/>
    </row>
    <row r="191" spans="5:5">
      <c r="E191"/>
    </row>
    <row r="192" spans="5:5">
      <c r="E192"/>
    </row>
    <row r="193" spans="5:5">
      <c r="E193"/>
    </row>
    <row r="194" spans="5:5">
      <c r="E194"/>
    </row>
    <row r="195" spans="5:5">
      <c r="E195"/>
    </row>
    <row r="196" spans="5:5">
      <c r="E196"/>
    </row>
    <row r="197" spans="5:5">
      <c r="E197"/>
    </row>
    <row r="198" spans="5:5">
      <c r="E198"/>
    </row>
    <row r="199" spans="5:5">
      <c r="E199"/>
    </row>
    <row r="200" spans="5:5">
      <c r="E200"/>
    </row>
    <row r="201" spans="5:5">
      <c r="E201"/>
    </row>
    <row r="202" spans="5:5">
      <c r="E202"/>
    </row>
    <row r="203" spans="5:5">
      <c r="E203"/>
    </row>
    <row r="204" spans="5:5">
      <c r="E204"/>
    </row>
    <row r="205" spans="5:5">
      <c r="E205"/>
    </row>
    <row r="206" spans="5:5">
      <c r="E206"/>
    </row>
    <row r="207" spans="5:5">
      <c r="E207"/>
    </row>
    <row r="208" spans="5:5">
      <c r="E208"/>
    </row>
    <row r="209" spans="5:5">
      <c r="E209"/>
    </row>
    <row r="210" spans="5:5">
      <c r="E210"/>
    </row>
    <row r="211" spans="5:5">
      <c r="E211"/>
    </row>
    <row r="212" spans="5:5">
      <c r="E212"/>
    </row>
    <row r="213" spans="5:5">
      <c r="E213"/>
    </row>
    <row r="214" spans="5:5">
      <c r="E214"/>
    </row>
    <row r="215" spans="5:5">
      <c r="E215"/>
    </row>
    <row r="216" spans="5:5">
      <c r="E216"/>
    </row>
    <row r="217" spans="5:5">
      <c r="E217"/>
    </row>
    <row r="218" spans="5:5">
      <c r="E218"/>
    </row>
    <row r="219" spans="5:5">
      <c r="E219"/>
    </row>
    <row r="220" spans="5:5">
      <c r="E220"/>
    </row>
    <row r="221" spans="5:5">
      <c r="E221"/>
    </row>
    <row r="222" spans="5:5">
      <c r="E222"/>
    </row>
    <row r="223" spans="5:5">
      <c r="E223"/>
    </row>
    <row r="224" spans="5:5">
      <c r="E224"/>
    </row>
    <row r="225" spans="5:5">
      <c r="E225"/>
    </row>
    <row r="226" spans="5:5">
      <c r="E226"/>
    </row>
    <row r="227" spans="5:5">
      <c r="E227"/>
    </row>
    <row r="228" spans="5:5">
      <c r="E228"/>
    </row>
    <row r="229" spans="5:5">
      <c r="E229"/>
    </row>
    <row r="230" spans="5:5">
      <c r="E230"/>
    </row>
    <row r="231" spans="5:5">
      <c r="E231"/>
    </row>
    <row r="232" spans="5:5">
      <c r="E232"/>
    </row>
    <row r="233" spans="5:5">
      <c r="E233"/>
    </row>
    <row r="234" spans="5:5">
      <c r="E234"/>
    </row>
    <row r="235" spans="5:5">
      <c r="E235"/>
    </row>
    <row r="236" spans="5:5">
      <c r="E236"/>
    </row>
    <row r="237" spans="5:5">
      <c r="E237"/>
    </row>
    <row r="238" spans="5:5">
      <c r="E238"/>
    </row>
    <row r="239" spans="5:5">
      <c r="E239"/>
    </row>
    <row r="240" spans="5:5">
      <c r="E240"/>
    </row>
    <row r="241" spans="5:5">
      <c r="E241"/>
    </row>
    <row r="242" spans="5:5">
      <c r="E242"/>
    </row>
    <row r="243" spans="5:5">
      <c r="E243"/>
    </row>
    <row r="244" spans="5:5">
      <c r="E244"/>
    </row>
    <row r="245" spans="5:5">
      <c r="E245"/>
    </row>
    <row r="246" spans="5:5">
      <c r="E246"/>
    </row>
    <row r="247" spans="5:5">
      <c r="E247"/>
    </row>
    <row r="248" spans="5:5">
      <c r="E248"/>
    </row>
    <row r="249" spans="5:5">
      <c r="E249"/>
    </row>
    <row r="250" spans="5:5">
      <c r="E250"/>
    </row>
    <row r="251" spans="5:5">
      <c r="E251"/>
    </row>
    <row r="252" spans="5:5">
      <c r="E252"/>
    </row>
    <row r="253" spans="5:5">
      <c r="E253"/>
    </row>
    <row r="254" spans="5:5">
      <c r="E254"/>
    </row>
    <row r="255" spans="5:5">
      <c r="E255"/>
    </row>
    <row r="256" spans="5:5">
      <c r="E256"/>
    </row>
    <row r="257" spans="5:5">
      <c r="E257"/>
    </row>
    <row r="258" spans="5:5">
      <c r="E258"/>
    </row>
    <row r="259" spans="5:5">
      <c r="E259"/>
    </row>
    <row r="260" spans="5:5">
      <c r="E260"/>
    </row>
    <row r="261" spans="5:5">
      <c r="E261"/>
    </row>
    <row r="262" spans="5:5">
      <c r="E262"/>
    </row>
    <row r="263" spans="5:5">
      <c r="E263"/>
    </row>
    <row r="264" spans="5:5">
      <c r="E264"/>
    </row>
    <row r="265" spans="5:5">
      <c r="E265"/>
    </row>
    <row r="266" spans="5:5">
      <c r="E266"/>
    </row>
    <row r="267" spans="5:5">
      <c r="E267"/>
    </row>
    <row r="268" spans="5:5">
      <c r="E268"/>
    </row>
    <row r="269" spans="5:5">
      <c r="E269"/>
    </row>
    <row r="270" spans="5:5">
      <c r="E270"/>
    </row>
    <row r="271" spans="5:5">
      <c r="E271"/>
    </row>
    <row r="272" spans="5:5">
      <c r="E272"/>
    </row>
    <row r="273" spans="5:5">
      <c r="E273"/>
    </row>
    <row r="274" spans="5:5">
      <c r="E274"/>
    </row>
    <row r="275" spans="5:5">
      <c r="E275"/>
    </row>
    <row r="276" spans="5:5">
      <c r="E276"/>
    </row>
    <row r="277" spans="5:5">
      <c r="E277"/>
    </row>
    <row r="278" spans="5:5">
      <c r="E278"/>
    </row>
    <row r="279" spans="5:5">
      <c r="E279"/>
    </row>
    <row r="280" spans="5:5">
      <c r="E280"/>
    </row>
    <row r="281" spans="5:5">
      <c r="E281"/>
    </row>
    <row r="282" spans="5:5">
      <c r="E282"/>
    </row>
    <row r="283" spans="5:5">
      <c r="E283"/>
    </row>
    <row r="284" spans="5:5">
      <c r="E284"/>
    </row>
    <row r="285" spans="5:5">
      <c r="E285"/>
    </row>
    <row r="286" spans="5:5">
      <c r="E286"/>
    </row>
    <row r="287" spans="5:5">
      <c r="E287"/>
    </row>
    <row r="288" spans="5:5">
      <c r="E288"/>
    </row>
    <row r="289" spans="5:5">
      <c r="E289"/>
    </row>
    <row r="290" spans="5:5">
      <c r="E290"/>
    </row>
    <row r="291" spans="5:5">
      <c r="E291"/>
    </row>
    <row r="292" spans="5:5">
      <c r="E292"/>
    </row>
    <row r="293" spans="5:5">
      <c r="E293"/>
    </row>
  </sheetData>
  <mergeCells count="5">
    <mergeCell ref="B164:C164"/>
    <mergeCell ref="A1:E2"/>
    <mergeCell ref="A44:A45"/>
    <mergeCell ref="A93:A94"/>
    <mergeCell ref="A146:A147"/>
  </mergeCells>
  <pageMargins left="0.7" right="0.7" top="0.75" bottom="0.75" header="0.3" footer="0.3"/>
  <rowBreaks count="2" manualBreakCount="2">
    <brk id="66" max="16383" man="1"/>
    <brk id="135" max="16383" man="1"/>
  </rowBreaks>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0B189-9F9D-4343-BF95-F891EE1D98AB}">
  <dimension ref="A1:AC984"/>
  <sheetViews>
    <sheetView topLeftCell="A67" zoomScaleNormal="100" workbookViewId="0">
      <selection sqref="A1:S1"/>
    </sheetView>
  </sheetViews>
  <sheetFormatPr defaultRowHeight="14.45"/>
  <cols>
    <col min="1" max="1" width="59.42578125" style="153" customWidth="1"/>
    <col min="2" max="2" width="10.85546875" style="178" customWidth="1"/>
    <col min="3" max="3" width="26.7109375" style="153" hidden="1" customWidth="1"/>
    <col min="4" max="4" width="52.140625" style="153" bestFit="1" customWidth="1"/>
    <col min="5" max="5" width="16.42578125" style="168" bestFit="1" customWidth="1"/>
    <col min="6" max="14" width="0" style="153" hidden="1" customWidth="1"/>
    <col min="15" max="16" width="14" style="170" bestFit="1" customWidth="1"/>
    <col min="17" max="18" width="10" style="168"/>
    <col min="19" max="19" width="12.85546875" style="153" hidden="1" customWidth="1"/>
    <col min="20" max="20" width="9.140625" style="153" hidden="1" customWidth="1"/>
    <col min="21" max="21" width="12.5703125" style="153" hidden="1" customWidth="1"/>
    <col min="22" max="22" width="9.140625" style="153" hidden="1" customWidth="1"/>
    <col min="23" max="23" width="9.140625" hidden="1" customWidth="1"/>
    <col min="24" max="24" width="0" hidden="1" customWidth="1"/>
  </cols>
  <sheetData>
    <row r="1" spans="1:29" ht="27.6" customHeight="1">
      <c r="A1" s="315" t="s">
        <v>378</v>
      </c>
      <c r="B1" s="315"/>
      <c r="C1" s="315"/>
      <c r="D1" s="315"/>
      <c r="E1" s="315"/>
      <c r="F1" s="315"/>
      <c r="G1" s="315"/>
      <c r="H1" s="315"/>
      <c r="I1" s="315"/>
      <c r="J1" s="315"/>
      <c r="K1" s="315"/>
      <c r="L1" s="315"/>
      <c r="M1" s="315"/>
      <c r="N1" s="315"/>
      <c r="O1" s="315"/>
      <c r="P1" s="315"/>
      <c r="Q1" s="315"/>
      <c r="R1" s="315"/>
      <c r="S1" s="315"/>
    </row>
    <row r="2" spans="1:29" ht="42" customHeight="1">
      <c r="A2" s="147" t="s">
        <v>147</v>
      </c>
      <c r="B2" s="148" t="s">
        <v>379</v>
      </c>
      <c r="C2" s="147" t="s">
        <v>380</v>
      </c>
      <c r="D2" s="147" t="s">
        <v>381</v>
      </c>
      <c r="E2" s="147" t="s">
        <v>382</v>
      </c>
      <c r="F2" s="147" t="s">
        <v>383</v>
      </c>
      <c r="G2" s="147" t="s">
        <v>384</v>
      </c>
      <c r="H2" s="147" t="s">
        <v>385</v>
      </c>
      <c r="I2" s="147" t="s">
        <v>386</v>
      </c>
      <c r="J2" s="147" t="s">
        <v>387</v>
      </c>
      <c r="K2" s="147" t="s">
        <v>388</v>
      </c>
      <c r="L2" s="147" t="s">
        <v>389</v>
      </c>
      <c r="M2" s="147" t="s">
        <v>390</v>
      </c>
      <c r="N2" s="147" t="s">
        <v>391</v>
      </c>
      <c r="O2" s="147" t="s">
        <v>392</v>
      </c>
      <c r="P2" s="149" t="s">
        <v>393</v>
      </c>
      <c r="Q2" s="147" t="s">
        <v>394</v>
      </c>
      <c r="R2" s="147" t="s">
        <v>395</v>
      </c>
      <c r="S2" s="149" t="s">
        <v>396</v>
      </c>
      <c r="T2" s="150" t="s">
        <v>397</v>
      </c>
      <c r="U2" s="151" t="s">
        <v>398</v>
      </c>
      <c r="V2" s="152" t="s">
        <v>399</v>
      </c>
      <c r="Y2" s="314" t="s">
        <v>400</v>
      </c>
      <c r="Z2" s="314"/>
      <c r="AA2" s="314"/>
      <c r="AB2" s="314"/>
      <c r="AC2" s="314"/>
    </row>
    <row r="3" spans="1:29">
      <c r="Y3" s="314"/>
      <c r="Z3" s="314"/>
      <c r="AA3" s="314"/>
      <c r="AB3" s="314"/>
      <c r="AC3" s="314"/>
    </row>
    <row r="4" spans="1:29">
      <c r="A4" s="153" t="s">
        <v>308</v>
      </c>
      <c r="B4" s="170">
        <v>1242</v>
      </c>
      <c r="C4" s="153" t="s">
        <v>401</v>
      </c>
      <c r="D4" s="153" t="s">
        <v>402</v>
      </c>
      <c r="F4" s="153" t="s">
        <v>403</v>
      </c>
      <c r="G4" s="153" t="s">
        <v>309</v>
      </c>
      <c r="H4" s="153" t="s">
        <v>404</v>
      </c>
      <c r="I4" s="153" t="s">
        <v>405</v>
      </c>
      <c r="J4" s="153" t="s">
        <v>406</v>
      </c>
      <c r="K4" s="153" t="s">
        <v>407</v>
      </c>
      <c r="L4" s="153" t="s">
        <v>408</v>
      </c>
      <c r="M4" s="153" t="s">
        <v>409</v>
      </c>
      <c r="N4" s="153" t="s">
        <v>410</v>
      </c>
      <c r="O4" s="170">
        <v>696.83</v>
      </c>
      <c r="P4" s="170">
        <v>696.83</v>
      </c>
      <c r="Q4" s="168" t="s">
        <v>245</v>
      </c>
      <c r="R4" s="168" t="str">
        <f>Q4</f>
        <v>B</v>
      </c>
      <c r="S4" s="154">
        <f>IF(E4="PLP",0,IF(E4="SRB",0,IF(G4="DEFERRED",O4*20%,IF(R4="A",O4*0.5%,IF(R4="B",O4*3%,O4*10%)))))</f>
        <v>20.904900000000001</v>
      </c>
      <c r="Y4" s="314"/>
      <c r="Z4" s="314"/>
      <c r="AA4" s="314"/>
      <c r="AB4" s="314"/>
      <c r="AC4" s="314"/>
    </row>
    <row r="5" spans="1:29">
      <c r="A5" s="153" t="s">
        <v>308</v>
      </c>
      <c r="B5" s="170">
        <v>1259</v>
      </c>
      <c r="C5" s="153" t="s">
        <v>411</v>
      </c>
      <c r="D5" s="153" t="s">
        <v>412</v>
      </c>
      <c r="F5" s="153" t="s">
        <v>403</v>
      </c>
      <c r="G5" s="153" t="s">
        <v>309</v>
      </c>
      <c r="H5" s="153" t="s">
        <v>413</v>
      </c>
      <c r="I5" s="153" t="s">
        <v>413</v>
      </c>
      <c r="J5" s="153" t="s">
        <v>414</v>
      </c>
      <c r="K5" s="153" t="s">
        <v>407</v>
      </c>
      <c r="L5" s="153" t="s">
        <v>415</v>
      </c>
      <c r="M5" s="153" t="s">
        <v>409</v>
      </c>
      <c r="N5" s="153" t="s">
        <v>416</v>
      </c>
      <c r="O5" s="170">
        <v>150.55000000000001</v>
      </c>
      <c r="P5" s="170">
        <v>150.55000000000001</v>
      </c>
      <c r="Q5" s="168" t="s">
        <v>245</v>
      </c>
      <c r="R5" s="168" t="str">
        <f t="shared" ref="R5:R17" si="0">Q5</f>
        <v>B</v>
      </c>
      <c r="S5" s="154">
        <f t="shared" ref="S5:S17" si="1">IF(E5="PLP",0,IF(E5="SRB",0,IF(G5="DEFERRED",O5*20%,IF(R5="A",O5*0.5%,IF(R5="B",O5*3%,O5*10%)))))</f>
        <v>4.5164999999999997</v>
      </c>
    </row>
    <row r="6" spans="1:29">
      <c r="A6" s="153" t="s">
        <v>308</v>
      </c>
      <c r="B6" s="170">
        <v>1290</v>
      </c>
      <c r="C6" s="153" t="s">
        <v>417</v>
      </c>
      <c r="D6" s="153" t="s">
        <v>418</v>
      </c>
      <c r="F6" s="153" t="s">
        <v>403</v>
      </c>
      <c r="G6" s="153" t="s">
        <v>309</v>
      </c>
      <c r="H6" s="153" t="s">
        <v>419</v>
      </c>
      <c r="I6" s="153" t="s">
        <v>420</v>
      </c>
      <c r="J6" s="153" t="s">
        <v>421</v>
      </c>
      <c r="K6" s="153" t="s">
        <v>407</v>
      </c>
      <c r="L6" s="153" t="s">
        <v>422</v>
      </c>
      <c r="M6" s="153" t="s">
        <v>409</v>
      </c>
      <c r="N6" s="153" t="s">
        <v>423</v>
      </c>
      <c r="O6" s="170">
        <v>548.04</v>
      </c>
      <c r="P6" s="170">
        <v>548.04</v>
      </c>
      <c r="Q6" s="168" t="s">
        <v>245</v>
      </c>
      <c r="R6" s="168" t="str">
        <f t="shared" si="0"/>
        <v>B</v>
      </c>
      <c r="S6" s="154">
        <f t="shared" si="1"/>
        <v>16.441199999999998</v>
      </c>
    </row>
    <row r="7" spans="1:29">
      <c r="A7" s="153" t="s">
        <v>308</v>
      </c>
      <c r="B7" s="170">
        <v>1297</v>
      </c>
      <c r="C7" s="153" t="s">
        <v>424</v>
      </c>
      <c r="D7" s="153" t="s">
        <v>425</v>
      </c>
      <c r="F7" s="153" t="s">
        <v>403</v>
      </c>
      <c r="G7" s="153" t="s">
        <v>309</v>
      </c>
      <c r="H7" s="153" t="s">
        <v>426</v>
      </c>
      <c r="I7" s="153" t="s">
        <v>427</v>
      </c>
      <c r="J7" s="153" t="s">
        <v>428</v>
      </c>
      <c r="K7" s="153" t="s">
        <v>407</v>
      </c>
      <c r="L7" s="153" t="s">
        <v>429</v>
      </c>
      <c r="M7" s="153" t="s">
        <v>409</v>
      </c>
      <c r="N7" s="153" t="s">
        <v>430</v>
      </c>
      <c r="O7" s="170">
        <v>464.26</v>
      </c>
      <c r="P7" s="170">
        <v>464.26</v>
      </c>
      <c r="Q7" s="168" t="s">
        <v>258</v>
      </c>
      <c r="R7" s="168" t="str">
        <f t="shared" si="0"/>
        <v>A</v>
      </c>
      <c r="S7" s="154">
        <f t="shared" si="1"/>
        <v>2.3212999999999999</v>
      </c>
    </row>
    <row r="8" spans="1:29">
      <c r="A8" s="153" t="s">
        <v>308</v>
      </c>
      <c r="B8" s="170">
        <v>1305</v>
      </c>
      <c r="C8" s="153" t="s">
        <v>431</v>
      </c>
      <c r="D8" s="153" t="s">
        <v>432</v>
      </c>
      <c r="F8" s="153" t="s">
        <v>403</v>
      </c>
      <c r="G8" s="153" t="s">
        <v>309</v>
      </c>
      <c r="H8" s="153" t="s">
        <v>433</v>
      </c>
      <c r="I8" s="153" t="s">
        <v>427</v>
      </c>
      <c r="J8" s="153" t="s">
        <v>434</v>
      </c>
      <c r="K8" s="153" t="s">
        <v>407</v>
      </c>
      <c r="L8" s="153" t="s">
        <v>435</v>
      </c>
      <c r="M8" s="153" t="s">
        <v>409</v>
      </c>
      <c r="N8" s="153" t="s">
        <v>436</v>
      </c>
      <c r="O8" s="170">
        <v>1066.99</v>
      </c>
      <c r="P8" s="170">
        <v>1066.99</v>
      </c>
      <c r="Q8" s="168" t="s">
        <v>245</v>
      </c>
      <c r="R8" s="168" t="str">
        <f t="shared" si="0"/>
        <v>B</v>
      </c>
      <c r="S8" s="154">
        <f t="shared" si="1"/>
        <v>32.009700000000002</v>
      </c>
      <c r="T8" s="153">
        <v>3</v>
      </c>
      <c r="U8" s="153">
        <v>0</v>
      </c>
    </row>
    <row r="9" spans="1:29">
      <c r="A9" s="153" t="s">
        <v>308</v>
      </c>
      <c r="B9" s="170">
        <v>1308</v>
      </c>
      <c r="C9" s="153" t="s">
        <v>437</v>
      </c>
      <c r="D9" s="153" t="s">
        <v>438</v>
      </c>
      <c r="F9" s="153" t="s">
        <v>403</v>
      </c>
      <c r="G9" s="153" t="s">
        <v>309</v>
      </c>
      <c r="H9" s="153" t="s">
        <v>439</v>
      </c>
      <c r="I9" s="153" t="s">
        <v>439</v>
      </c>
      <c r="J9" s="153" t="s">
        <v>440</v>
      </c>
      <c r="K9" s="153" t="s">
        <v>407</v>
      </c>
      <c r="L9" s="153" t="s">
        <v>441</v>
      </c>
      <c r="M9" s="153" t="s">
        <v>409</v>
      </c>
      <c r="N9" s="153" t="s">
        <v>442</v>
      </c>
      <c r="O9" s="170">
        <v>450.88</v>
      </c>
      <c r="P9" s="170">
        <v>450.88</v>
      </c>
      <c r="Q9" s="168" t="s">
        <v>245</v>
      </c>
      <c r="R9" s="168" t="str">
        <f t="shared" si="0"/>
        <v>B</v>
      </c>
      <c r="S9" s="154">
        <f t="shared" si="1"/>
        <v>13.526399999999999</v>
      </c>
    </row>
    <row r="10" spans="1:29">
      <c r="A10" s="153" t="s">
        <v>308</v>
      </c>
      <c r="B10" s="170">
        <v>1334</v>
      </c>
      <c r="C10" s="153" t="s">
        <v>443</v>
      </c>
      <c r="D10" s="153" t="s">
        <v>444</v>
      </c>
      <c r="F10" s="153" t="s">
        <v>403</v>
      </c>
      <c r="G10" s="153" t="s">
        <v>309</v>
      </c>
      <c r="H10" s="153" t="s">
        <v>445</v>
      </c>
      <c r="I10" s="153" t="s">
        <v>420</v>
      </c>
      <c r="J10" s="153" t="s">
        <v>446</v>
      </c>
      <c r="K10" s="153" t="s">
        <v>407</v>
      </c>
      <c r="L10" s="153" t="s">
        <v>447</v>
      </c>
      <c r="M10" s="153" t="s">
        <v>409</v>
      </c>
      <c r="N10" s="153" t="s">
        <v>448</v>
      </c>
      <c r="O10" s="170">
        <v>500.73</v>
      </c>
      <c r="P10" s="170">
        <v>500.73</v>
      </c>
      <c r="Q10" s="168" t="s">
        <v>258</v>
      </c>
      <c r="R10" s="168" t="str">
        <f t="shared" si="0"/>
        <v>A</v>
      </c>
      <c r="S10" s="154">
        <f t="shared" si="1"/>
        <v>2.5036499999999999</v>
      </c>
    </row>
    <row r="11" spans="1:29">
      <c r="A11" s="153" t="s">
        <v>308</v>
      </c>
      <c r="B11" s="170">
        <v>1342</v>
      </c>
      <c r="C11" s="153" t="s">
        <v>449</v>
      </c>
      <c r="D11" s="153" t="s">
        <v>450</v>
      </c>
      <c r="F11" s="153" t="s">
        <v>403</v>
      </c>
      <c r="G11" s="153" t="s">
        <v>309</v>
      </c>
      <c r="H11" s="153" t="s">
        <v>451</v>
      </c>
      <c r="I11" s="153" t="s">
        <v>427</v>
      </c>
      <c r="J11" s="153" t="s">
        <v>452</v>
      </c>
      <c r="K11" s="153" t="s">
        <v>407</v>
      </c>
      <c r="L11" s="153" t="s">
        <v>422</v>
      </c>
      <c r="M11" s="153" t="s">
        <v>409</v>
      </c>
      <c r="N11" s="153" t="s">
        <v>423</v>
      </c>
      <c r="O11" s="170">
        <v>1707.14</v>
      </c>
      <c r="P11" s="170">
        <v>1707.14</v>
      </c>
      <c r="Q11" s="168" t="s">
        <v>258</v>
      </c>
      <c r="R11" s="168" t="str">
        <f t="shared" si="0"/>
        <v>A</v>
      </c>
      <c r="S11" s="154">
        <f t="shared" si="1"/>
        <v>8.5357000000000003</v>
      </c>
    </row>
    <row r="12" spans="1:29">
      <c r="A12" s="153" t="s">
        <v>308</v>
      </c>
      <c r="B12" s="170">
        <v>1378</v>
      </c>
      <c r="C12" s="153" t="s">
        <v>453</v>
      </c>
      <c r="D12" s="153" t="s">
        <v>454</v>
      </c>
      <c r="F12" s="153" t="s">
        <v>403</v>
      </c>
      <c r="G12" s="155" t="s">
        <v>311</v>
      </c>
      <c r="H12" s="153" t="s">
        <v>455</v>
      </c>
      <c r="I12" s="153" t="s">
        <v>456</v>
      </c>
      <c r="J12" s="153" t="s">
        <v>457</v>
      </c>
      <c r="K12" s="153" t="s">
        <v>458</v>
      </c>
      <c r="L12" s="153" t="s">
        <v>459</v>
      </c>
      <c r="M12" s="153" t="s">
        <v>409</v>
      </c>
      <c r="N12" s="153" t="s">
        <v>460</v>
      </c>
      <c r="O12" s="170">
        <v>14045</v>
      </c>
      <c r="P12" s="170">
        <v>14045</v>
      </c>
      <c r="Q12" s="168" t="s">
        <v>461</v>
      </c>
      <c r="R12" s="168" t="str">
        <f t="shared" si="0"/>
        <v>DEF</v>
      </c>
      <c r="S12" s="154">
        <f t="shared" si="1"/>
        <v>2809</v>
      </c>
      <c r="Y12" s="13" t="s">
        <v>462</v>
      </c>
    </row>
    <row r="13" spans="1:29">
      <c r="A13" s="153" t="s">
        <v>308</v>
      </c>
      <c r="B13" s="170">
        <v>1391</v>
      </c>
      <c r="C13" s="153" t="s">
        <v>463</v>
      </c>
      <c r="D13" s="153" t="s">
        <v>464</v>
      </c>
      <c r="F13" s="153" t="s">
        <v>403</v>
      </c>
      <c r="G13" s="153" t="s">
        <v>309</v>
      </c>
      <c r="H13" s="153" t="s">
        <v>404</v>
      </c>
      <c r="I13" s="153" t="s">
        <v>426</v>
      </c>
      <c r="J13" s="153" t="s">
        <v>406</v>
      </c>
      <c r="K13" s="153" t="s">
        <v>407</v>
      </c>
      <c r="L13" s="153" t="s">
        <v>465</v>
      </c>
      <c r="M13" s="153" t="s">
        <v>409</v>
      </c>
      <c r="N13" s="153" t="s">
        <v>466</v>
      </c>
      <c r="O13" s="170">
        <v>640.84</v>
      </c>
      <c r="P13" s="170">
        <v>640.84</v>
      </c>
      <c r="Q13" s="168" t="s">
        <v>245</v>
      </c>
      <c r="R13" s="168" t="str">
        <f t="shared" si="0"/>
        <v>B</v>
      </c>
      <c r="S13" s="154">
        <f t="shared" si="1"/>
        <v>19.225200000000001</v>
      </c>
    </row>
    <row r="14" spans="1:29">
      <c r="A14" s="153" t="s">
        <v>308</v>
      </c>
      <c r="B14" s="170">
        <v>1396</v>
      </c>
      <c r="C14" s="153" t="s">
        <v>467</v>
      </c>
      <c r="D14" s="153" t="s">
        <v>468</v>
      </c>
      <c r="F14" s="153" t="s">
        <v>403</v>
      </c>
      <c r="G14" s="155" t="s">
        <v>311</v>
      </c>
      <c r="H14" s="153" t="s">
        <v>469</v>
      </c>
      <c r="I14" s="153" t="s">
        <v>470</v>
      </c>
      <c r="J14" s="153" t="s">
        <v>471</v>
      </c>
      <c r="K14" s="153" t="s">
        <v>458</v>
      </c>
      <c r="L14" s="153" t="s">
        <v>422</v>
      </c>
      <c r="M14" s="153" t="s">
        <v>409</v>
      </c>
      <c r="N14" s="153" t="s">
        <v>423</v>
      </c>
      <c r="O14" s="170">
        <v>11019</v>
      </c>
      <c r="P14" s="170">
        <v>11019</v>
      </c>
      <c r="Q14" s="168" t="s">
        <v>461</v>
      </c>
      <c r="R14" s="168" t="str">
        <f t="shared" si="0"/>
        <v>DEF</v>
      </c>
      <c r="S14" s="154">
        <f t="shared" si="1"/>
        <v>2203.8000000000002</v>
      </c>
    </row>
    <row r="15" spans="1:29">
      <c r="A15" s="153" t="s">
        <v>308</v>
      </c>
      <c r="B15" s="170">
        <v>1409</v>
      </c>
      <c r="C15" s="153" t="s">
        <v>472</v>
      </c>
      <c r="D15" s="153" t="s">
        <v>473</v>
      </c>
      <c r="F15" s="153" t="s">
        <v>403</v>
      </c>
      <c r="G15" s="153" t="s">
        <v>309</v>
      </c>
      <c r="H15" s="153" t="s">
        <v>474</v>
      </c>
      <c r="I15" s="153" t="s">
        <v>474</v>
      </c>
      <c r="J15" s="153" t="s">
        <v>475</v>
      </c>
      <c r="K15" s="153" t="s">
        <v>407</v>
      </c>
      <c r="L15" s="153" t="s">
        <v>476</v>
      </c>
      <c r="M15" s="153" t="s">
        <v>409</v>
      </c>
      <c r="N15" s="153" t="s">
        <v>477</v>
      </c>
      <c r="O15" s="170">
        <v>2635.42</v>
      </c>
      <c r="P15" s="170">
        <v>2635.42</v>
      </c>
      <c r="Q15" s="168" t="s">
        <v>258</v>
      </c>
      <c r="R15" s="168" t="str">
        <f t="shared" si="0"/>
        <v>A</v>
      </c>
      <c r="S15" s="154">
        <f t="shared" si="1"/>
        <v>13.177100000000001</v>
      </c>
    </row>
    <row r="16" spans="1:29">
      <c r="A16" s="153" t="s">
        <v>308</v>
      </c>
      <c r="B16" s="170">
        <v>1410</v>
      </c>
      <c r="C16" s="153" t="s">
        <v>401</v>
      </c>
      <c r="D16" s="153" t="s">
        <v>478</v>
      </c>
      <c r="F16" s="153" t="s">
        <v>403</v>
      </c>
      <c r="G16" s="153" t="s">
        <v>309</v>
      </c>
      <c r="H16" s="153" t="s">
        <v>479</v>
      </c>
      <c r="I16" s="153" t="s">
        <v>427</v>
      </c>
      <c r="J16" s="153" t="s">
        <v>480</v>
      </c>
      <c r="K16" s="153" t="s">
        <v>407</v>
      </c>
      <c r="L16" s="153" t="s">
        <v>481</v>
      </c>
      <c r="M16" s="153" t="s">
        <v>409</v>
      </c>
      <c r="N16" s="153" t="s">
        <v>482</v>
      </c>
      <c r="O16" s="170">
        <v>1777.03</v>
      </c>
      <c r="P16" s="170">
        <v>1777.03</v>
      </c>
      <c r="Q16" s="168" t="s">
        <v>258</v>
      </c>
      <c r="R16" s="168" t="str">
        <f t="shared" si="0"/>
        <v>A</v>
      </c>
      <c r="S16" s="154">
        <f t="shared" si="1"/>
        <v>8.8851499999999994</v>
      </c>
    </row>
    <row r="17" spans="1:22">
      <c r="A17" s="153" t="s">
        <v>308</v>
      </c>
      <c r="B17" s="170">
        <v>1457</v>
      </c>
      <c r="C17" s="153" t="s">
        <v>483</v>
      </c>
      <c r="D17" s="153" t="s">
        <v>484</v>
      </c>
      <c r="F17" s="153" t="s">
        <v>403</v>
      </c>
      <c r="G17" s="153" t="s">
        <v>309</v>
      </c>
      <c r="H17" s="153" t="s">
        <v>485</v>
      </c>
      <c r="I17" s="153" t="s">
        <v>426</v>
      </c>
      <c r="J17" s="153" t="s">
        <v>486</v>
      </c>
      <c r="K17" s="153" t="s">
        <v>407</v>
      </c>
      <c r="L17" s="153" t="s">
        <v>487</v>
      </c>
      <c r="M17" s="153" t="s">
        <v>409</v>
      </c>
      <c r="N17" s="153" t="s">
        <v>488</v>
      </c>
      <c r="O17" s="170">
        <v>3641.83</v>
      </c>
      <c r="P17" s="170">
        <v>3641.83</v>
      </c>
      <c r="Q17" s="168" t="s">
        <v>245</v>
      </c>
      <c r="R17" s="168" t="str">
        <f t="shared" si="0"/>
        <v>B</v>
      </c>
      <c r="S17" s="154">
        <f t="shared" si="1"/>
        <v>109.25489999999999</v>
      </c>
    </row>
    <row r="18" spans="1:22">
      <c r="B18" s="179" t="s">
        <v>489</v>
      </c>
      <c r="C18" s="159"/>
      <c r="O18" s="170">
        <f>SUM(O4:O17)</f>
        <v>39344.54</v>
      </c>
      <c r="P18" s="170">
        <f>SUM(P4:P17)</f>
        <v>39344.54</v>
      </c>
      <c r="S18" s="156">
        <f>SUM(S4:S17)</f>
        <v>5264.1017000000002</v>
      </c>
    </row>
    <row r="20" spans="1:22">
      <c r="A20" s="153" t="s">
        <v>312</v>
      </c>
      <c r="B20" s="170">
        <v>1285</v>
      </c>
      <c r="C20" s="153" t="s">
        <v>490</v>
      </c>
      <c r="D20" s="153" t="s">
        <v>491</v>
      </c>
      <c r="F20" s="153" t="s">
        <v>403</v>
      </c>
      <c r="G20" s="153" t="s">
        <v>313</v>
      </c>
      <c r="H20" s="153" t="s">
        <v>492</v>
      </c>
      <c r="I20" s="153" t="s">
        <v>493</v>
      </c>
      <c r="J20" s="153" t="s">
        <v>433</v>
      </c>
      <c r="K20" s="153" t="s">
        <v>494</v>
      </c>
      <c r="L20" s="153" t="s">
        <v>495</v>
      </c>
      <c r="M20" s="153" t="s">
        <v>496</v>
      </c>
      <c r="N20" s="153" t="s">
        <v>497</v>
      </c>
      <c r="O20" s="170">
        <v>33806.39</v>
      </c>
      <c r="P20" s="170">
        <v>45012.89</v>
      </c>
      <c r="Q20" s="168" t="s">
        <v>245</v>
      </c>
      <c r="R20" s="168" t="s">
        <v>254</v>
      </c>
      <c r="S20" s="154">
        <f t="shared" ref="S20:S33" si="2">IF(E20="PLP",0,IF(E20="SRB",0,IF(G20="DEFERRED",O20*20%,IF(R20="A",O20*0.5%,IF(R20="B",O20*3%,O20*10%)))))</f>
        <v>3380.6390000000001</v>
      </c>
      <c r="T20" s="153">
        <v>2</v>
      </c>
      <c r="U20" s="153">
        <v>0</v>
      </c>
      <c r="V20" s="153" t="s">
        <v>498</v>
      </c>
    </row>
    <row r="21" spans="1:22">
      <c r="A21" s="153" t="s">
        <v>312</v>
      </c>
      <c r="B21" s="170">
        <v>1362</v>
      </c>
      <c r="C21" s="153" t="s">
        <v>499</v>
      </c>
      <c r="D21" s="153" t="s">
        <v>500</v>
      </c>
      <c r="F21" s="153" t="s">
        <v>403</v>
      </c>
      <c r="G21" s="153" t="s">
        <v>313</v>
      </c>
      <c r="H21" s="153" t="s">
        <v>433</v>
      </c>
      <c r="I21" s="153" t="s">
        <v>427</v>
      </c>
      <c r="J21" s="153" t="s">
        <v>434</v>
      </c>
      <c r="K21" s="153" t="s">
        <v>494</v>
      </c>
      <c r="L21" s="153" t="s">
        <v>501</v>
      </c>
      <c r="M21" s="153" t="s">
        <v>409</v>
      </c>
      <c r="N21" s="153" t="s">
        <v>502</v>
      </c>
      <c r="O21" s="170">
        <v>17588.22</v>
      </c>
      <c r="P21" s="170">
        <v>17588.22</v>
      </c>
      <c r="Q21" s="168" t="s">
        <v>258</v>
      </c>
      <c r="R21" s="168" t="str">
        <f t="shared" ref="R21:R46" si="3">Q21</f>
        <v>A</v>
      </c>
      <c r="S21" s="154">
        <f t="shared" si="2"/>
        <v>87.941100000000006</v>
      </c>
    </row>
    <row r="22" spans="1:22">
      <c r="A22" s="153" t="s">
        <v>312</v>
      </c>
      <c r="B22" s="170">
        <v>1367</v>
      </c>
      <c r="C22" s="153" t="s">
        <v>503</v>
      </c>
      <c r="D22" s="153" t="s">
        <v>504</v>
      </c>
      <c r="F22" s="153" t="s">
        <v>403</v>
      </c>
      <c r="G22" s="155" t="s">
        <v>311</v>
      </c>
      <c r="H22" s="153" t="s">
        <v>505</v>
      </c>
      <c r="I22" s="153" t="s">
        <v>506</v>
      </c>
      <c r="J22" s="153" t="s">
        <v>505</v>
      </c>
      <c r="K22" s="153" t="s">
        <v>458</v>
      </c>
      <c r="L22" s="153" t="s">
        <v>507</v>
      </c>
      <c r="M22" s="153" t="s">
        <v>409</v>
      </c>
      <c r="N22" s="153" t="s">
        <v>508</v>
      </c>
      <c r="O22" s="170">
        <v>5913.2</v>
      </c>
      <c r="P22" s="170">
        <v>5913.2</v>
      </c>
      <c r="Q22" s="168" t="s">
        <v>461</v>
      </c>
      <c r="R22" s="168" t="str">
        <f t="shared" si="3"/>
        <v>DEF</v>
      </c>
      <c r="S22" s="154">
        <f t="shared" si="2"/>
        <v>1182.6400000000001</v>
      </c>
    </row>
    <row r="23" spans="1:22">
      <c r="A23" s="153" t="s">
        <v>312</v>
      </c>
      <c r="B23" s="170">
        <v>1393</v>
      </c>
      <c r="C23" s="153" t="s">
        <v>509</v>
      </c>
      <c r="D23" s="153" t="s">
        <v>510</v>
      </c>
      <c r="F23" s="153" t="s">
        <v>403</v>
      </c>
      <c r="G23" s="153" t="s">
        <v>313</v>
      </c>
      <c r="H23" s="153" t="s">
        <v>511</v>
      </c>
      <c r="I23" s="153" t="s">
        <v>512</v>
      </c>
      <c r="J23" s="153" t="s">
        <v>513</v>
      </c>
      <c r="K23" s="153" t="s">
        <v>494</v>
      </c>
      <c r="L23" s="153" t="s">
        <v>514</v>
      </c>
      <c r="M23" s="153" t="s">
        <v>409</v>
      </c>
      <c r="N23" s="153" t="s">
        <v>515</v>
      </c>
      <c r="O23" s="170">
        <v>2076.38</v>
      </c>
      <c r="P23" s="170">
        <v>2076.38</v>
      </c>
      <c r="Q23" s="168" t="s">
        <v>254</v>
      </c>
      <c r="R23" s="168" t="str">
        <f t="shared" si="3"/>
        <v>C</v>
      </c>
      <c r="S23" s="154">
        <f t="shared" si="2"/>
        <v>207.63800000000003</v>
      </c>
      <c r="T23" s="153">
        <v>2</v>
      </c>
      <c r="U23" s="153">
        <v>0</v>
      </c>
    </row>
    <row r="24" spans="1:22">
      <c r="A24" s="153" t="s">
        <v>312</v>
      </c>
      <c r="B24" s="170">
        <v>1403</v>
      </c>
      <c r="C24" s="153" t="s">
        <v>516</v>
      </c>
      <c r="D24" s="153" t="s">
        <v>517</v>
      </c>
      <c r="F24" s="153" t="s">
        <v>403</v>
      </c>
      <c r="G24" s="153" t="s">
        <v>313</v>
      </c>
      <c r="H24" s="153" t="s">
        <v>492</v>
      </c>
      <c r="I24" s="153" t="s">
        <v>413</v>
      </c>
      <c r="J24" s="153" t="s">
        <v>433</v>
      </c>
      <c r="K24" s="153" t="s">
        <v>494</v>
      </c>
      <c r="L24" s="153" t="s">
        <v>518</v>
      </c>
      <c r="M24" s="153" t="s">
        <v>519</v>
      </c>
      <c r="N24" s="153" t="s">
        <v>520</v>
      </c>
      <c r="O24" s="170">
        <v>3066.59</v>
      </c>
      <c r="P24" s="170">
        <v>6840.78</v>
      </c>
      <c r="Q24" s="168" t="s">
        <v>245</v>
      </c>
      <c r="R24" s="168" t="str">
        <f t="shared" si="3"/>
        <v>B</v>
      </c>
      <c r="S24" s="154">
        <f t="shared" si="2"/>
        <v>91.997699999999995</v>
      </c>
    </row>
    <row r="25" spans="1:22">
      <c r="A25" s="153" t="s">
        <v>312</v>
      </c>
      <c r="B25" s="170">
        <v>1417</v>
      </c>
      <c r="C25" s="153" t="s">
        <v>521</v>
      </c>
      <c r="D25" s="153" t="s">
        <v>522</v>
      </c>
      <c r="F25" s="153" t="s">
        <v>403</v>
      </c>
      <c r="G25" s="153" t="s">
        <v>313</v>
      </c>
      <c r="H25" s="153" t="s">
        <v>492</v>
      </c>
      <c r="I25" s="153" t="s">
        <v>492</v>
      </c>
      <c r="J25" s="153" t="s">
        <v>433</v>
      </c>
      <c r="K25" s="153" t="s">
        <v>494</v>
      </c>
      <c r="L25" s="153" t="s">
        <v>523</v>
      </c>
      <c r="M25" s="153" t="s">
        <v>409</v>
      </c>
      <c r="N25" s="153" t="s">
        <v>524</v>
      </c>
      <c r="O25" s="170">
        <v>8997.8700000000008</v>
      </c>
      <c r="P25" s="170">
        <v>8997.8700000000008</v>
      </c>
      <c r="Q25" s="168" t="s">
        <v>258</v>
      </c>
      <c r="R25" s="168" t="str">
        <f t="shared" si="3"/>
        <v>A</v>
      </c>
      <c r="S25" s="154">
        <f t="shared" si="2"/>
        <v>44.989350000000002</v>
      </c>
    </row>
    <row r="26" spans="1:22">
      <c r="A26" s="153" t="s">
        <v>312</v>
      </c>
      <c r="B26" s="170">
        <v>1422</v>
      </c>
      <c r="C26" s="153" t="s">
        <v>525</v>
      </c>
      <c r="D26" s="153" t="s">
        <v>526</v>
      </c>
      <c r="F26" s="153" t="s">
        <v>403</v>
      </c>
      <c r="G26" s="153" t="s">
        <v>313</v>
      </c>
      <c r="H26" s="153" t="s">
        <v>492</v>
      </c>
      <c r="I26" s="153" t="s">
        <v>492</v>
      </c>
      <c r="J26" s="153" t="s">
        <v>433</v>
      </c>
      <c r="K26" s="153" t="s">
        <v>494</v>
      </c>
      <c r="L26" s="153" t="s">
        <v>527</v>
      </c>
      <c r="M26" s="153" t="s">
        <v>409</v>
      </c>
      <c r="N26" s="153" t="s">
        <v>528</v>
      </c>
      <c r="O26" s="170">
        <v>2290.83</v>
      </c>
      <c r="P26" s="170">
        <v>2290.83</v>
      </c>
      <c r="Q26" s="168" t="s">
        <v>245</v>
      </c>
      <c r="R26" s="168" t="str">
        <f t="shared" si="3"/>
        <v>B</v>
      </c>
      <c r="S26" s="154">
        <f t="shared" si="2"/>
        <v>68.724899999999991</v>
      </c>
    </row>
    <row r="27" spans="1:22">
      <c r="A27" s="153" t="s">
        <v>312</v>
      </c>
      <c r="B27" s="170">
        <v>1430</v>
      </c>
      <c r="C27" s="153" t="s">
        <v>529</v>
      </c>
      <c r="D27" s="153" t="s">
        <v>530</v>
      </c>
      <c r="F27" s="153" t="s">
        <v>403</v>
      </c>
      <c r="G27" s="153" t="s">
        <v>313</v>
      </c>
      <c r="H27" s="153" t="s">
        <v>531</v>
      </c>
      <c r="I27" s="153" t="s">
        <v>532</v>
      </c>
      <c r="J27" s="153" t="s">
        <v>533</v>
      </c>
      <c r="K27" s="153" t="s">
        <v>494</v>
      </c>
      <c r="L27" s="153" t="s">
        <v>534</v>
      </c>
      <c r="M27" s="153" t="s">
        <v>409</v>
      </c>
      <c r="N27" s="153" t="s">
        <v>535</v>
      </c>
      <c r="O27" s="170">
        <v>3056.42</v>
      </c>
      <c r="P27" s="170">
        <v>3056.42</v>
      </c>
      <c r="Q27" s="168" t="s">
        <v>258</v>
      </c>
      <c r="R27" s="168" t="str">
        <f t="shared" si="3"/>
        <v>A</v>
      </c>
      <c r="S27" s="154">
        <f t="shared" si="2"/>
        <v>15.2821</v>
      </c>
    </row>
    <row r="28" spans="1:22">
      <c r="A28" s="153" t="s">
        <v>312</v>
      </c>
      <c r="B28" s="170">
        <v>1432</v>
      </c>
      <c r="C28" s="153" t="s">
        <v>536</v>
      </c>
      <c r="D28" s="153" t="s">
        <v>537</v>
      </c>
      <c r="F28" s="153" t="s">
        <v>403</v>
      </c>
      <c r="G28" s="153" t="s">
        <v>313</v>
      </c>
      <c r="H28" s="153" t="s">
        <v>433</v>
      </c>
      <c r="I28" s="153" t="s">
        <v>427</v>
      </c>
      <c r="J28" s="153" t="s">
        <v>434</v>
      </c>
      <c r="K28" s="153" t="s">
        <v>494</v>
      </c>
      <c r="L28" s="153" t="s">
        <v>538</v>
      </c>
      <c r="M28" s="153" t="s">
        <v>409</v>
      </c>
      <c r="N28" s="153" t="s">
        <v>539</v>
      </c>
      <c r="O28" s="170">
        <v>7372.74</v>
      </c>
      <c r="P28" s="170">
        <v>7372.74</v>
      </c>
      <c r="Q28" s="168" t="s">
        <v>245</v>
      </c>
      <c r="R28" s="168" t="str">
        <f t="shared" si="3"/>
        <v>B</v>
      </c>
      <c r="S28" s="154">
        <f t="shared" si="2"/>
        <v>221.18219999999999</v>
      </c>
    </row>
    <row r="29" spans="1:22">
      <c r="A29" s="153" t="s">
        <v>312</v>
      </c>
      <c r="B29" s="170">
        <v>1435</v>
      </c>
      <c r="C29" s="153" t="s">
        <v>540</v>
      </c>
      <c r="D29" s="153" t="s">
        <v>541</v>
      </c>
      <c r="F29" s="153" t="s">
        <v>403</v>
      </c>
      <c r="G29" s="153" t="s">
        <v>313</v>
      </c>
      <c r="H29" s="153" t="s">
        <v>492</v>
      </c>
      <c r="I29" s="153" t="s">
        <v>492</v>
      </c>
      <c r="J29" s="153" t="s">
        <v>433</v>
      </c>
      <c r="K29" s="153" t="s">
        <v>494</v>
      </c>
      <c r="L29" s="153" t="s">
        <v>542</v>
      </c>
      <c r="M29" s="153" t="s">
        <v>409</v>
      </c>
      <c r="N29" s="153" t="s">
        <v>543</v>
      </c>
      <c r="O29" s="170">
        <v>7352.81</v>
      </c>
      <c r="P29" s="170">
        <v>7352.81</v>
      </c>
      <c r="Q29" s="168" t="s">
        <v>258</v>
      </c>
      <c r="R29" s="168" t="str">
        <f t="shared" si="3"/>
        <v>A</v>
      </c>
      <c r="S29" s="154">
        <f t="shared" si="2"/>
        <v>36.764050000000005</v>
      </c>
    </row>
    <row r="30" spans="1:22">
      <c r="A30" s="153" t="s">
        <v>312</v>
      </c>
      <c r="B30" s="170">
        <v>1436</v>
      </c>
      <c r="C30" s="153" t="s">
        <v>544</v>
      </c>
      <c r="D30" s="153" t="s">
        <v>545</v>
      </c>
      <c r="F30" s="153" t="s">
        <v>403</v>
      </c>
      <c r="G30" s="153" t="s">
        <v>313</v>
      </c>
      <c r="H30" s="153" t="s">
        <v>492</v>
      </c>
      <c r="I30" s="153" t="s">
        <v>492</v>
      </c>
      <c r="J30" s="153" t="s">
        <v>433</v>
      </c>
      <c r="K30" s="153" t="s">
        <v>494</v>
      </c>
      <c r="L30" s="153" t="s">
        <v>546</v>
      </c>
      <c r="M30" s="153" t="s">
        <v>409</v>
      </c>
      <c r="N30" s="153" t="s">
        <v>547</v>
      </c>
      <c r="O30" s="170">
        <v>5693.55</v>
      </c>
      <c r="P30" s="170">
        <v>5693.55</v>
      </c>
      <c r="Q30" s="168" t="s">
        <v>258</v>
      </c>
      <c r="R30" s="168" t="str">
        <f t="shared" si="3"/>
        <v>A</v>
      </c>
      <c r="S30" s="154">
        <f t="shared" si="2"/>
        <v>28.467750000000002</v>
      </c>
    </row>
    <row r="31" spans="1:22">
      <c r="A31" s="153" t="s">
        <v>312</v>
      </c>
      <c r="B31" s="170">
        <v>1450</v>
      </c>
      <c r="C31" s="153" t="s">
        <v>548</v>
      </c>
      <c r="D31" s="153" t="s">
        <v>549</v>
      </c>
      <c r="F31" s="153" t="s">
        <v>403</v>
      </c>
      <c r="G31" s="153" t="s">
        <v>313</v>
      </c>
      <c r="H31" s="153" t="s">
        <v>492</v>
      </c>
      <c r="I31" s="153" t="s">
        <v>492</v>
      </c>
      <c r="J31" s="153" t="s">
        <v>433</v>
      </c>
      <c r="K31" s="153" t="s">
        <v>494</v>
      </c>
      <c r="L31" s="153" t="s">
        <v>550</v>
      </c>
      <c r="M31" s="153" t="s">
        <v>409</v>
      </c>
      <c r="N31" s="153" t="s">
        <v>430</v>
      </c>
      <c r="O31" s="170">
        <v>5589.25</v>
      </c>
      <c r="P31" s="170">
        <v>5589.25</v>
      </c>
      <c r="Q31" s="168" t="s">
        <v>245</v>
      </c>
      <c r="R31" s="168" t="str">
        <f t="shared" si="3"/>
        <v>B</v>
      </c>
      <c r="S31" s="154">
        <f t="shared" si="2"/>
        <v>167.67749999999998</v>
      </c>
    </row>
    <row r="32" spans="1:22">
      <c r="A32" s="153" t="s">
        <v>312</v>
      </c>
      <c r="B32" s="170">
        <v>1470</v>
      </c>
      <c r="C32" s="153" t="s">
        <v>551</v>
      </c>
      <c r="D32" s="153" t="s">
        <v>552</v>
      </c>
      <c r="F32" s="153" t="s">
        <v>403</v>
      </c>
      <c r="G32" s="153" t="s">
        <v>313</v>
      </c>
      <c r="H32" s="153" t="s">
        <v>492</v>
      </c>
      <c r="I32" s="153" t="s">
        <v>553</v>
      </c>
      <c r="J32" s="153" t="s">
        <v>433</v>
      </c>
      <c r="K32" s="153" t="s">
        <v>494</v>
      </c>
      <c r="L32" s="153" t="s">
        <v>554</v>
      </c>
      <c r="M32" s="153" t="s">
        <v>409</v>
      </c>
      <c r="N32" s="153" t="s">
        <v>555</v>
      </c>
      <c r="O32" s="170">
        <v>2924.09</v>
      </c>
      <c r="P32" s="170">
        <v>2924.09</v>
      </c>
      <c r="Q32" s="168" t="s">
        <v>245</v>
      </c>
      <c r="R32" s="168" t="str">
        <f t="shared" si="3"/>
        <v>B</v>
      </c>
      <c r="S32" s="154">
        <f t="shared" si="2"/>
        <v>87.722700000000003</v>
      </c>
    </row>
    <row r="33" spans="1:25">
      <c r="A33" s="153" t="s">
        <v>312</v>
      </c>
      <c r="B33" s="170">
        <v>1493</v>
      </c>
      <c r="C33" s="153" t="s">
        <v>556</v>
      </c>
      <c r="D33" s="153" t="s">
        <v>557</v>
      </c>
      <c r="F33" s="153" t="s">
        <v>403</v>
      </c>
      <c r="G33" s="153" t="s">
        <v>313</v>
      </c>
      <c r="H33" s="153" t="s">
        <v>558</v>
      </c>
      <c r="I33" s="153" t="s">
        <v>427</v>
      </c>
      <c r="J33" s="153" t="s">
        <v>559</v>
      </c>
      <c r="K33" s="153" t="s">
        <v>494</v>
      </c>
      <c r="L33" s="153" t="s">
        <v>560</v>
      </c>
      <c r="M33" s="153" t="s">
        <v>409</v>
      </c>
      <c r="N33" s="153" t="s">
        <v>561</v>
      </c>
      <c r="O33" s="170">
        <v>596.41999999999996</v>
      </c>
      <c r="P33" s="170">
        <v>596.41999999999996</v>
      </c>
      <c r="Q33" s="168" t="s">
        <v>258</v>
      </c>
      <c r="R33" s="168" t="str">
        <f t="shared" si="3"/>
        <v>A</v>
      </c>
      <c r="S33" s="154">
        <f t="shared" si="2"/>
        <v>2.9821</v>
      </c>
    </row>
    <row r="34" spans="1:25">
      <c r="B34" s="179" t="s">
        <v>489</v>
      </c>
      <c r="C34" s="159"/>
      <c r="O34" s="170">
        <f>SUM(O20:O33)</f>
        <v>106324.76</v>
      </c>
      <c r="P34" s="170">
        <f>SUM(P20:P33)</f>
        <v>121305.45</v>
      </c>
      <c r="S34" s="156">
        <f>SUM(S20:S33)</f>
        <v>5624.6484500000006</v>
      </c>
    </row>
    <row r="36" spans="1:25">
      <c r="A36" s="153" t="s">
        <v>314</v>
      </c>
      <c r="B36" s="177">
        <v>1014</v>
      </c>
      <c r="C36" s="153" t="s">
        <v>562</v>
      </c>
      <c r="D36" s="153" t="s">
        <v>563</v>
      </c>
      <c r="E36" s="168" t="s">
        <v>382</v>
      </c>
      <c r="F36" s="153" t="s">
        <v>403</v>
      </c>
      <c r="G36" s="153" t="s">
        <v>315</v>
      </c>
      <c r="H36" s="153" t="s">
        <v>492</v>
      </c>
      <c r="I36" s="153" t="s">
        <v>492</v>
      </c>
      <c r="J36" s="153" t="s">
        <v>433</v>
      </c>
      <c r="K36" s="153" t="s">
        <v>564</v>
      </c>
      <c r="L36" s="153" t="s">
        <v>565</v>
      </c>
      <c r="M36" s="153" t="s">
        <v>409</v>
      </c>
      <c r="N36" s="153" t="s">
        <v>566</v>
      </c>
      <c r="O36" s="170">
        <v>19392.36</v>
      </c>
      <c r="P36" s="170">
        <f>O36</f>
        <v>19392.36</v>
      </c>
      <c r="Q36" s="168" t="s">
        <v>567</v>
      </c>
      <c r="R36" s="168" t="str">
        <f t="shared" si="3"/>
        <v>N/A</v>
      </c>
      <c r="S36" s="154">
        <f t="shared" ref="S36:S46" si="4">IF(E36="PLP",0,IF(E36="SRB",0,IF(G36="DEFERRED",O36*20%,IF(R36="A",O36*0.5%,IF(R36="B",O36*3%,O36*10%)))))</f>
        <v>0</v>
      </c>
      <c r="Y36" s="13" t="s">
        <v>568</v>
      </c>
    </row>
    <row r="37" spans="1:25">
      <c r="A37" s="153" t="s">
        <v>314</v>
      </c>
      <c r="B37" s="177">
        <v>1046</v>
      </c>
      <c r="C37" s="153" t="s">
        <v>569</v>
      </c>
      <c r="D37" s="153" t="s">
        <v>570</v>
      </c>
      <c r="E37" s="168" t="s">
        <v>382</v>
      </c>
      <c r="F37" s="153" t="s">
        <v>403</v>
      </c>
      <c r="G37" s="153" t="s">
        <v>315</v>
      </c>
      <c r="H37" s="153" t="s">
        <v>433</v>
      </c>
      <c r="I37" s="153" t="s">
        <v>427</v>
      </c>
      <c r="J37" s="153" t="s">
        <v>434</v>
      </c>
      <c r="K37" s="153" t="s">
        <v>571</v>
      </c>
      <c r="L37" s="153" t="s">
        <v>572</v>
      </c>
      <c r="M37" s="153" t="s">
        <v>409</v>
      </c>
      <c r="N37" s="153" t="s">
        <v>573</v>
      </c>
      <c r="O37" s="170">
        <v>15994.37</v>
      </c>
      <c r="P37" s="170">
        <f>O37</f>
        <v>15994.37</v>
      </c>
      <c r="Q37" s="168" t="s">
        <v>567</v>
      </c>
      <c r="R37" s="168" t="str">
        <f t="shared" si="3"/>
        <v>N/A</v>
      </c>
      <c r="S37" s="154">
        <f t="shared" si="4"/>
        <v>0</v>
      </c>
    </row>
    <row r="38" spans="1:25">
      <c r="A38" s="153" t="s">
        <v>314</v>
      </c>
      <c r="B38" s="177">
        <v>1083</v>
      </c>
      <c r="C38" s="153" t="s">
        <v>574</v>
      </c>
      <c r="D38" s="153" t="s">
        <v>575</v>
      </c>
      <c r="E38" s="168" t="s">
        <v>382</v>
      </c>
      <c r="F38" s="153" t="s">
        <v>403</v>
      </c>
      <c r="G38" s="153" t="s">
        <v>315</v>
      </c>
      <c r="H38" s="153" t="s">
        <v>433</v>
      </c>
      <c r="I38" s="153" t="s">
        <v>576</v>
      </c>
      <c r="J38" s="153" t="s">
        <v>434</v>
      </c>
      <c r="K38" s="153" t="s">
        <v>577</v>
      </c>
      <c r="L38" s="153" t="s">
        <v>578</v>
      </c>
      <c r="M38" s="153" t="s">
        <v>409</v>
      </c>
      <c r="N38" s="153" t="s">
        <v>579</v>
      </c>
      <c r="O38" s="170">
        <v>12286.95</v>
      </c>
      <c r="P38" s="170">
        <f>O38</f>
        <v>12286.95</v>
      </c>
      <c r="Q38" s="168" t="s">
        <v>567</v>
      </c>
      <c r="R38" s="168" t="str">
        <f t="shared" si="3"/>
        <v>N/A</v>
      </c>
      <c r="S38" s="154">
        <f t="shared" si="4"/>
        <v>0</v>
      </c>
    </row>
    <row r="39" spans="1:25">
      <c r="A39" s="153" t="s">
        <v>314</v>
      </c>
      <c r="B39" s="177">
        <v>1096</v>
      </c>
      <c r="C39" s="153" t="s">
        <v>580</v>
      </c>
      <c r="D39" s="153" t="s">
        <v>581</v>
      </c>
      <c r="E39" s="168" t="s">
        <v>382</v>
      </c>
      <c r="F39" s="153" t="s">
        <v>403</v>
      </c>
      <c r="G39" s="153" t="s">
        <v>315</v>
      </c>
      <c r="H39" s="153" t="s">
        <v>492</v>
      </c>
      <c r="I39" s="153" t="s">
        <v>532</v>
      </c>
      <c r="J39" s="153" t="s">
        <v>433</v>
      </c>
      <c r="K39" s="153" t="s">
        <v>577</v>
      </c>
      <c r="L39" s="153" t="s">
        <v>582</v>
      </c>
      <c r="M39" s="153" t="s">
        <v>409</v>
      </c>
      <c r="N39" s="153" t="s">
        <v>583</v>
      </c>
      <c r="O39" s="170">
        <v>23986.74</v>
      </c>
      <c r="P39" s="170">
        <f>O39</f>
        <v>23986.74</v>
      </c>
      <c r="Q39" s="168" t="s">
        <v>567</v>
      </c>
      <c r="R39" s="168" t="str">
        <f t="shared" si="3"/>
        <v>N/A</v>
      </c>
      <c r="S39" s="154">
        <f t="shared" si="4"/>
        <v>0</v>
      </c>
    </row>
    <row r="40" spans="1:25">
      <c r="A40" s="153" t="s">
        <v>314</v>
      </c>
      <c r="B40" s="177">
        <v>1097</v>
      </c>
      <c r="C40" s="153" t="s">
        <v>584</v>
      </c>
      <c r="D40" s="153" t="s">
        <v>585</v>
      </c>
      <c r="E40" s="168" t="s">
        <v>382</v>
      </c>
      <c r="F40" s="153" t="s">
        <v>403</v>
      </c>
      <c r="G40" s="153" t="s">
        <v>315</v>
      </c>
      <c r="H40" s="153" t="s">
        <v>492</v>
      </c>
      <c r="I40" s="153" t="s">
        <v>493</v>
      </c>
      <c r="J40" s="153" t="s">
        <v>433</v>
      </c>
      <c r="K40" s="153" t="s">
        <v>586</v>
      </c>
      <c r="L40" s="153" t="s">
        <v>587</v>
      </c>
      <c r="M40" s="153" t="s">
        <v>409</v>
      </c>
      <c r="N40" s="153" t="s">
        <v>588</v>
      </c>
      <c r="O40" s="170">
        <v>18461.86</v>
      </c>
      <c r="P40" s="170">
        <f>O40</f>
        <v>18461.86</v>
      </c>
      <c r="Q40" s="168" t="s">
        <v>567</v>
      </c>
      <c r="R40" s="168" t="str">
        <f t="shared" si="3"/>
        <v>N/A</v>
      </c>
      <c r="S40" s="154">
        <f t="shared" si="4"/>
        <v>0</v>
      </c>
    </row>
    <row r="41" spans="1:25">
      <c r="A41" s="153" t="s">
        <v>314</v>
      </c>
      <c r="B41" s="177">
        <v>794</v>
      </c>
      <c r="C41" s="153" t="s">
        <v>589</v>
      </c>
      <c r="D41" s="153" t="s">
        <v>590</v>
      </c>
      <c r="E41" s="168" t="s">
        <v>382</v>
      </c>
      <c r="F41" s="153" t="s">
        <v>403</v>
      </c>
      <c r="G41" s="153" t="s">
        <v>315</v>
      </c>
      <c r="H41" s="153" t="s">
        <v>492</v>
      </c>
      <c r="I41" s="153" t="s">
        <v>420</v>
      </c>
      <c r="J41" s="153" t="s">
        <v>433</v>
      </c>
      <c r="K41" s="153" t="s">
        <v>591</v>
      </c>
      <c r="L41" s="153" t="s">
        <v>592</v>
      </c>
      <c r="M41" s="153" t="s">
        <v>409</v>
      </c>
      <c r="N41" s="153" t="s">
        <v>593</v>
      </c>
      <c r="O41" s="170">
        <v>18726.400000000001</v>
      </c>
      <c r="P41" s="170">
        <v>18726.400000000001</v>
      </c>
      <c r="Q41" s="168" t="s">
        <v>567</v>
      </c>
      <c r="R41" s="168" t="str">
        <f t="shared" si="3"/>
        <v>N/A</v>
      </c>
      <c r="S41" s="154">
        <f t="shared" si="4"/>
        <v>0</v>
      </c>
    </row>
    <row r="42" spans="1:25">
      <c r="A42" s="153" t="s">
        <v>314</v>
      </c>
      <c r="B42" s="170">
        <v>843</v>
      </c>
      <c r="C42" s="153" t="s">
        <v>594</v>
      </c>
      <c r="D42" s="153" t="s">
        <v>595</v>
      </c>
      <c r="E42" s="168" t="s">
        <v>382</v>
      </c>
      <c r="F42" s="153" t="s">
        <v>403</v>
      </c>
      <c r="G42" s="153" t="s">
        <v>315</v>
      </c>
      <c r="H42" s="153" t="s">
        <v>492</v>
      </c>
      <c r="I42" s="153" t="s">
        <v>420</v>
      </c>
      <c r="J42" s="153" t="s">
        <v>433</v>
      </c>
      <c r="K42" s="153" t="s">
        <v>596</v>
      </c>
      <c r="L42" s="153" t="s">
        <v>597</v>
      </c>
      <c r="M42" s="153" t="s">
        <v>409</v>
      </c>
      <c r="N42" s="153" t="s">
        <v>598</v>
      </c>
      <c r="O42" s="170">
        <v>15782.79</v>
      </c>
      <c r="P42" s="170">
        <v>15782.79</v>
      </c>
      <c r="Q42" s="168" t="s">
        <v>567</v>
      </c>
      <c r="R42" s="168" t="str">
        <f t="shared" si="3"/>
        <v>N/A</v>
      </c>
      <c r="S42" s="154">
        <f t="shared" si="4"/>
        <v>0</v>
      </c>
    </row>
    <row r="43" spans="1:25">
      <c r="A43" s="153" t="s">
        <v>314</v>
      </c>
      <c r="B43" s="170">
        <v>863</v>
      </c>
      <c r="C43" s="153" t="s">
        <v>599</v>
      </c>
      <c r="D43" s="153" t="s">
        <v>600</v>
      </c>
      <c r="E43" s="168" t="s">
        <v>382</v>
      </c>
      <c r="F43" s="153" t="s">
        <v>403</v>
      </c>
      <c r="G43" s="153" t="s">
        <v>315</v>
      </c>
      <c r="H43" s="153" t="s">
        <v>601</v>
      </c>
      <c r="I43" s="153" t="s">
        <v>602</v>
      </c>
      <c r="J43" s="153" t="s">
        <v>603</v>
      </c>
      <c r="K43" s="153" t="s">
        <v>604</v>
      </c>
      <c r="L43" s="153" t="s">
        <v>605</v>
      </c>
      <c r="M43" s="153" t="s">
        <v>409</v>
      </c>
      <c r="N43" s="153" t="s">
        <v>606</v>
      </c>
      <c r="O43" s="170">
        <v>25226.9</v>
      </c>
      <c r="P43" s="170">
        <v>25226.9</v>
      </c>
      <c r="Q43" s="168" t="s">
        <v>567</v>
      </c>
      <c r="R43" s="168" t="str">
        <f t="shared" si="3"/>
        <v>N/A</v>
      </c>
      <c r="S43" s="154">
        <f t="shared" si="4"/>
        <v>0</v>
      </c>
      <c r="T43" s="153">
        <v>7</v>
      </c>
      <c r="U43" s="153">
        <v>2</v>
      </c>
      <c r="V43" s="153" t="s">
        <v>607</v>
      </c>
    </row>
    <row r="44" spans="1:25">
      <c r="A44" s="153" t="s">
        <v>314</v>
      </c>
      <c r="B44" s="170">
        <v>868</v>
      </c>
      <c r="C44" s="153" t="s">
        <v>608</v>
      </c>
      <c r="D44" s="153" t="s">
        <v>609</v>
      </c>
      <c r="E44" s="168" t="s">
        <v>382</v>
      </c>
      <c r="F44" s="153" t="s">
        <v>403</v>
      </c>
      <c r="G44" s="153" t="s">
        <v>315</v>
      </c>
      <c r="H44" s="153" t="s">
        <v>492</v>
      </c>
      <c r="I44" s="153" t="s">
        <v>610</v>
      </c>
      <c r="J44" s="153" t="s">
        <v>433</v>
      </c>
      <c r="K44" s="153" t="s">
        <v>611</v>
      </c>
      <c r="L44" s="153" t="s">
        <v>612</v>
      </c>
      <c r="M44" s="153" t="s">
        <v>409</v>
      </c>
      <c r="N44" s="153" t="s">
        <v>613</v>
      </c>
      <c r="O44" s="170">
        <v>5858.02</v>
      </c>
      <c r="P44" s="170">
        <v>5858.02</v>
      </c>
      <c r="Q44" s="168" t="s">
        <v>567</v>
      </c>
      <c r="R44" s="168" t="str">
        <f t="shared" si="3"/>
        <v>N/A</v>
      </c>
      <c r="S44" s="154">
        <f t="shared" si="4"/>
        <v>0</v>
      </c>
      <c r="T44" s="153">
        <v>1</v>
      </c>
      <c r="U44" s="153">
        <v>0</v>
      </c>
      <c r="V44" s="153" t="s">
        <v>607</v>
      </c>
    </row>
    <row r="45" spans="1:25">
      <c r="A45" s="153" t="s">
        <v>314</v>
      </c>
      <c r="B45" s="170">
        <v>932</v>
      </c>
      <c r="C45" s="153" t="s">
        <v>614</v>
      </c>
      <c r="D45" s="153" t="s">
        <v>615</v>
      </c>
      <c r="E45" s="168" t="s">
        <v>382</v>
      </c>
      <c r="F45" s="153" t="s">
        <v>403</v>
      </c>
      <c r="G45" s="153" t="s">
        <v>315</v>
      </c>
      <c r="H45" s="153" t="s">
        <v>492</v>
      </c>
      <c r="I45" s="153" t="s">
        <v>413</v>
      </c>
      <c r="J45" s="153" t="s">
        <v>433</v>
      </c>
      <c r="K45" s="153" t="s">
        <v>616</v>
      </c>
      <c r="L45" s="153" t="s">
        <v>617</v>
      </c>
      <c r="M45" s="153" t="s">
        <v>409</v>
      </c>
      <c r="N45" s="153" t="s">
        <v>436</v>
      </c>
      <c r="O45" s="170">
        <v>16661.86</v>
      </c>
      <c r="P45" s="170">
        <v>16661.86</v>
      </c>
      <c r="Q45" s="168" t="s">
        <v>567</v>
      </c>
      <c r="R45" s="168" t="str">
        <f t="shared" si="3"/>
        <v>N/A</v>
      </c>
      <c r="S45" s="154">
        <f t="shared" si="4"/>
        <v>0</v>
      </c>
    </row>
    <row r="46" spans="1:25">
      <c r="A46" s="153" t="s">
        <v>314</v>
      </c>
      <c r="B46" s="170">
        <v>994</v>
      </c>
      <c r="C46" s="153" t="s">
        <v>618</v>
      </c>
      <c r="D46" s="153" t="s">
        <v>619</v>
      </c>
      <c r="E46" s="168" t="s">
        <v>382</v>
      </c>
      <c r="F46" s="153" t="s">
        <v>403</v>
      </c>
      <c r="G46" s="153" t="s">
        <v>315</v>
      </c>
      <c r="H46" s="153" t="s">
        <v>433</v>
      </c>
      <c r="I46" s="153" t="s">
        <v>427</v>
      </c>
      <c r="J46" s="153" t="s">
        <v>434</v>
      </c>
      <c r="K46" s="153" t="s">
        <v>620</v>
      </c>
      <c r="L46" s="153" t="s">
        <v>621</v>
      </c>
      <c r="M46" s="153" t="s">
        <v>409</v>
      </c>
      <c r="N46" s="153" t="s">
        <v>622</v>
      </c>
      <c r="O46" s="170">
        <v>6459.53</v>
      </c>
      <c r="P46" s="170">
        <v>6459.53</v>
      </c>
      <c r="Q46" s="168" t="s">
        <v>567</v>
      </c>
      <c r="R46" s="168" t="str">
        <f t="shared" si="3"/>
        <v>N/A</v>
      </c>
      <c r="S46" s="154">
        <f t="shared" si="4"/>
        <v>0</v>
      </c>
    </row>
    <row r="47" spans="1:25">
      <c r="B47" s="179" t="s">
        <v>623</v>
      </c>
      <c r="C47" s="159"/>
      <c r="O47" s="170">
        <f>SUM(O36:O46)</f>
        <v>178837.78</v>
      </c>
      <c r="P47" s="170">
        <f>SUM(P36:P46)</f>
        <v>178837.78</v>
      </c>
      <c r="S47" s="157">
        <f>SUM(S36:S46)</f>
        <v>0</v>
      </c>
    </row>
    <row r="49" spans="1:19">
      <c r="A49" s="153" t="s">
        <v>316</v>
      </c>
      <c r="B49" s="170">
        <v>781</v>
      </c>
      <c r="C49" s="153" t="s">
        <v>624</v>
      </c>
      <c r="D49" s="153" t="s">
        <v>625</v>
      </c>
      <c r="E49" s="168" t="s">
        <v>382</v>
      </c>
      <c r="F49" s="153" t="s">
        <v>403</v>
      </c>
      <c r="G49" s="153" t="s">
        <v>315</v>
      </c>
      <c r="H49" s="153" t="s">
        <v>492</v>
      </c>
      <c r="I49" s="153" t="s">
        <v>413</v>
      </c>
      <c r="J49" s="153" t="s">
        <v>433</v>
      </c>
      <c r="K49" s="153" t="s">
        <v>611</v>
      </c>
      <c r="L49" s="153" t="s">
        <v>626</v>
      </c>
      <c r="M49" s="153" t="s">
        <v>409</v>
      </c>
      <c r="N49" s="153" t="s">
        <v>627</v>
      </c>
      <c r="O49" s="170">
        <v>13359.49</v>
      </c>
      <c r="P49" s="170">
        <v>13359.49</v>
      </c>
      <c r="Q49" s="168" t="s">
        <v>567</v>
      </c>
      <c r="R49" s="168" t="str">
        <f t="shared" ref="R49:R52" si="5">Q49</f>
        <v>N/A</v>
      </c>
      <c r="S49" s="154">
        <f t="shared" ref="S49:S52" si="6">IF(E49="PLP",0,IF(E49="SRB",0,IF(G49="DEFERRED",O49*20%,IF(R49="A",O49*0.5%,IF(R49="B",O49*3%,O49*10%)))))</f>
        <v>0</v>
      </c>
    </row>
    <row r="50" spans="1:19">
      <c r="A50" s="153" t="s">
        <v>316</v>
      </c>
      <c r="B50" s="170">
        <v>836</v>
      </c>
      <c r="C50" s="153" t="s">
        <v>628</v>
      </c>
      <c r="D50" s="153" t="s">
        <v>629</v>
      </c>
      <c r="E50" s="168" t="s">
        <v>382</v>
      </c>
      <c r="F50" s="153" t="s">
        <v>403</v>
      </c>
      <c r="G50" s="153" t="s">
        <v>315</v>
      </c>
      <c r="H50" s="153" t="s">
        <v>492</v>
      </c>
      <c r="I50" s="153" t="s">
        <v>630</v>
      </c>
      <c r="J50" s="153" t="s">
        <v>433</v>
      </c>
      <c r="K50" s="153" t="s">
        <v>611</v>
      </c>
      <c r="L50" s="153" t="s">
        <v>631</v>
      </c>
      <c r="M50" s="153" t="s">
        <v>409</v>
      </c>
      <c r="N50" s="153" t="s">
        <v>632</v>
      </c>
      <c r="O50" s="170">
        <v>24287.7</v>
      </c>
      <c r="P50" s="170">
        <v>24287.7</v>
      </c>
      <c r="Q50" s="168" t="s">
        <v>567</v>
      </c>
      <c r="R50" s="168" t="str">
        <f t="shared" si="5"/>
        <v>N/A</v>
      </c>
      <c r="S50" s="154">
        <f t="shared" si="6"/>
        <v>0</v>
      </c>
    </row>
    <row r="51" spans="1:19">
      <c r="A51" s="153" t="s">
        <v>316</v>
      </c>
      <c r="B51" s="170">
        <v>873</v>
      </c>
      <c r="C51" s="153" t="s">
        <v>633</v>
      </c>
      <c r="D51" s="153" t="s">
        <v>634</v>
      </c>
      <c r="E51" s="168" t="s">
        <v>382</v>
      </c>
      <c r="F51" s="153" t="s">
        <v>403</v>
      </c>
      <c r="G51" s="153" t="s">
        <v>315</v>
      </c>
      <c r="H51" s="153" t="s">
        <v>492</v>
      </c>
      <c r="I51" s="153" t="s">
        <v>413</v>
      </c>
      <c r="J51" s="153" t="s">
        <v>433</v>
      </c>
      <c r="K51" s="153" t="s">
        <v>611</v>
      </c>
      <c r="L51" s="153" t="s">
        <v>635</v>
      </c>
      <c r="M51" s="153" t="s">
        <v>409</v>
      </c>
      <c r="N51" s="153" t="s">
        <v>636</v>
      </c>
      <c r="O51" s="170">
        <v>23038.39</v>
      </c>
      <c r="P51" s="170">
        <v>23038.39</v>
      </c>
      <c r="Q51" s="168" t="s">
        <v>567</v>
      </c>
      <c r="R51" s="168" t="str">
        <f t="shared" si="5"/>
        <v>N/A</v>
      </c>
      <c r="S51" s="154">
        <f t="shared" si="6"/>
        <v>0</v>
      </c>
    </row>
    <row r="52" spans="1:19">
      <c r="A52" s="153" t="s">
        <v>316</v>
      </c>
      <c r="B52" s="170">
        <v>969</v>
      </c>
      <c r="C52" s="153" t="s">
        <v>637</v>
      </c>
      <c r="D52" s="153" t="s">
        <v>638</v>
      </c>
      <c r="E52" s="168" t="s">
        <v>382</v>
      </c>
      <c r="F52" s="153" t="s">
        <v>403</v>
      </c>
      <c r="G52" s="153" t="s">
        <v>315</v>
      </c>
      <c r="H52" s="153" t="s">
        <v>601</v>
      </c>
      <c r="I52" s="153" t="s">
        <v>427</v>
      </c>
      <c r="J52" s="153" t="s">
        <v>603</v>
      </c>
      <c r="K52" s="153" t="s">
        <v>639</v>
      </c>
      <c r="L52" s="153" t="s">
        <v>572</v>
      </c>
      <c r="M52" s="153" t="s">
        <v>409</v>
      </c>
      <c r="N52" s="153" t="s">
        <v>640</v>
      </c>
      <c r="O52" s="170">
        <v>18068.650000000001</v>
      </c>
      <c r="P52" s="170">
        <v>18068.650000000001</v>
      </c>
      <c r="Q52" s="168" t="s">
        <v>567</v>
      </c>
      <c r="R52" s="168" t="str">
        <f t="shared" si="5"/>
        <v>N/A</v>
      </c>
      <c r="S52" s="154">
        <f t="shared" si="6"/>
        <v>0</v>
      </c>
    </row>
    <row r="53" spans="1:19">
      <c r="B53" s="179" t="s">
        <v>641</v>
      </c>
      <c r="C53" s="159"/>
      <c r="O53" s="170">
        <f>SUM(O49:O52)</f>
        <v>78754.23000000001</v>
      </c>
      <c r="P53" s="170">
        <f>SUM(P49:P52)</f>
        <v>78754.23000000001</v>
      </c>
      <c r="S53" s="157">
        <f>SUM(S49:S52)</f>
        <v>0</v>
      </c>
    </row>
    <row r="55" spans="1:19">
      <c r="A55" s="153" t="s">
        <v>317</v>
      </c>
      <c r="B55" s="170">
        <v>1047</v>
      </c>
      <c r="C55" s="153" t="s">
        <v>642</v>
      </c>
      <c r="D55" s="153" t="s">
        <v>643</v>
      </c>
      <c r="E55" s="168" t="s">
        <v>382</v>
      </c>
      <c r="F55" s="153" t="s">
        <v>403</v>
      </c>
      <c r="G55" s="153" t="s">
        <v>315</v>
      </c>
      <c r="H55" s="153" t="s">
        <v>492</v>
      </c>
      <c r="I55" s="153" t="s">
        <v>553</v>
      </c>
      <c r="J55" s="153" t="s">
        <v>433</v>
      </c>
      <c r="K55" s="153" t="s">
        <v>571</v>
      </c>
      <c r="L55" s="153" t="s">
        <v>644</v>
      </c>
      <c r="M55" s="153" t="s">
        <v>409</v>
      </c>
      <c r="N55" s="153" t="s">
        <v>645</v>
      </c>
      <c r="O55" s="170">
        <v>26895.85</v>
      </c>
      <c r="P55" s="170">
        <f>O55</f>
        <v>26895.85</v>
      </c>
      <c r="Q55" s="168" t="s">
        <v>567</v>
      </c>
      <c r="R55" s="168" t="str">
        <f t="shared" ref="R55:R59" si="7">Q55</f>
        <v>N/A</v>
      </c>
      <c r="S55" s="154">
        <f t="shared" ref="S55:S59" si="8">IF(E55="PLP",0,IF(E55="SRB",0,IF(G55="DEFERRED",O55*20%,IF(R55="A",O55*0.5%,IF(R55="B",O55*3%,O55*10%)))))</f>
        <v>0</v>
      </c>
    </row>
    <row r="56" spans="1:19">
      <c r="A56" s="153" t="s">
        <v>317</v>
      </c>
      <c r="B56" s="170">
        <v>874</v>
      </c>
      <c r="C56" s="153" t="s">
        <v>646</v>
      </c>
      <c r="D56" s="153" t="s">
        <v>647</v>
      </c>
      <c r="E56" s="168" t="s">
        <v>382</v>
      </c>
      <c r="F56" s="153" t="s">
        <v>403</v>
      </c>
      <c r="G56" s="153" t="s">
        <v>315</v>
      </c>
      <c r="H56" s="153" t="s">
        <v>492</v>
      </c>
      <c r="I56" s="153" t="s">
        <v>413</v>
      </c>
      <c r="J56" s="153" t="s">
        <v>433</v>
      </c>
      <c r="K56" s="153" t="s">
        <v>604</v>
      </c>
      <c r="L56" s="153" t="s">
        <v>648</v>
      </c>
      <c r="M56" s="153" t="s">
        <v>409</v>
      </c>
      <c r="N56" s="153" t="s">
        <v>649</v>
      </c>
      <c r="O56" s="170">
        <v>12331.52</v>
      </c>
      <c r="P56" s="170">
        <v>12331.52</v>
      </c>
      <c r="Q56" s="168" t="s">
        <v>567</v>
      </c>
      <c r="R56" s="168" t="str">
        <f t="shared" si="7"/>
        <v>N/A</v>
      </c>
      <c r="S56" s="154">
        <f t="shared" si="8"/>
        <v>0</v>
      </c>
    </row>
    <row r="57" spans="1:19">
      <c r="A57" s="153" t="s">
        <v>317</v>
      </c>
      <c r="B57" s="170">
        <v>881</v>
      </c>
      <c r="C57" s="153" t="s">
        <v>650</v>
      </c>
      <c r="D57" s="153" t="s">
        <v>651</v>
      </c>
      <c r="E57" s="168" t="s">
        <v>382</v>
      </c>
      <c r="F57" s="153" t="s">
        <v>403</v>
      </c>
      <c r="G57" s="153" t="s">
        <v>315</v>
      </c>
      <c r="H57" s="153" t="s">
        <v>433</v>
      </c>
      <c r="I57" s="153" t="s">
        <v>427</v>
      </c>
      <c r="J57" s="153" t="s">
        <v>434</v>
      </c>
      <c r="K57" s="153" t="s">
        <v>652</v>
      </c>
      <c r="L57" s="153" t="s">
        <v>653</v>
      </c>
      <c r="M57" s="153" t="s">
        <v>409</v>
      </c>
      <c r="N57" s="153" t="s">
        <v>654</v>
      </c>
      <c r="O57" s="170">
        <v>27555</v>
      </c>
      <c r="P57" s="170">
        <v>27555</v>
      </c>
      <c r="Q57" s="168" t="s">
        <v>567</v>
      </c>
      <c r="R57" s="168" t="str">
        <f t="shared" si="7"/>
        <v>N/A</v>
      </c>
      <c r="S57" s="154">
        <f t="shared" si="8"/>
        <v>0</v>
      </c>
    </row>
    <row r="58" spans="1:19">
      <c r="A58" s="153" t="s">
        <v>317</v>
      </c>
      <c r="B58" s="170">
        <v>945</v>
      </c>
      <c r="C58" s="153" t="s">
        <v>655</v>
      </c>
      <c r="D58" s="153" t="s">
        <v>656</v>
      </c>
      <c r="E58" s="168" t="s">
        <v>382</v>
      </c>
      <c r="F58" s="153" t="s">
        <v>403</v>
      </c>
      <c r="G58" s="153" t="s">
        <v>315</v>
      </c>
      <c r="H58" s="153" t="s">
        <v>492</v>
      </c>
      <c r="I58" s="153" t="s">
        <v>439</v>
      </c>
      <c r="J58" s="153" t="s">
        <v>433</v>
      </c>
      <c r="K58" s="153" t="s">
        <v>639</v>
      </c>
      <c r="L58" s="153" t="s">
        <v>657</v>
      </c>
      <c r="M58" s="153" t="s">
        <v>409</v>
      </c>
      <c r="N58" s="153" t="s">
        <v>658</v>
      </c>
      <c r="O58" s="170">
        <v>4104.1899999999996</v>
      </c>
      <c r="P58" s="170">
        <v>4104.1899999999996</v>
      </c>
      <c r="Q58" s="168" t="s">
        <v>567</v>
      </c>
      <c r="R58" s="168" t="str">
        <f t="shared" si="7"/>
        <v>N/A</v>
      </c>
      <c r="S58" s="154">
        <f t="shared" si="8"/>
        <v>0</v>
      </c>
    </row>
    <row r="59" spans="1:19">
      <c r="A59" s="153" t="s">
        <v>317</v>
      </c>
      <c r="B59" s="170">
        <v>981</v>
      </c>
      <c r="C59" s="153" t="s">
        <v>659</v>
      </c>
      <c r="D59" s="153" t="s">
        <v>660</v>
      </c>
      <c r="E59" s="168" t="s">
        <v>382</v>
      </c>
      <c r="F59" s="153" t="s">
        <v>403</v>
      </c>
      <c r="G59" s="153" t="s">
        <v>315</v>
      </c>
      <c r="H59" s="153" t="s">
        <v>492</v>
      </c>
      <c r="I59" s="153" t="s">
        <v>492</v>
      </c>
      <c r="J59" s="153" t="s">
        <v>433</v>
      </c>
      <c r="K59" s="153" t="s">
        <v>661</v>
      </c>
      <c r="L59" s="153" t="s">
        <v>662</v>
      </c>
      <c r="M59" s="153" t="s">
        <v>409</v>
      </c>
      <c r="N59" s="153" t="s">
        <v>663</v>
      </c>
      <c r="O59" s="170">
        <v>10832.9</v>
      </c>
      <c r="P59" s="170">
        <v>10832.9</v>
      </c>
      <c r="Q59" s="168" t="s">
        <v>567</v>
      </c>
      <c r="R59" s="168" t="str">
        <f t="shared" si="7"/>
        <v>N/A</v>
      </c>
      <c r="S59" s="154">
        <f t="shared" si="8"/>
        <v>0</v>
      </c>
    </row>
    <row r="60" spans="1:19">
      <c r="B60" s="179" t="s">
        <v>664</v>
      </c>
      <c r="O60" s="170">
        <f>SUM(O55:O59)</f>
        <v>81719.459999999992</v>
      </c>
      <c r="P60" s="170">
        <f>SUM(P55:P59)</f>
        <v>81719.459999999992</v>
      </c>
      <c r="S60" s="156">
        <f>SUM(S55:S59)</f>
        <v>0</v>
      </c>
    </row>
    <row r="62" spans="1:19">
      <c r="A62" s="153" t="s">
        <v>318</v>
      </c>
      <c r="B62" s="170">
        <v>982</v>
      </c>
      <c r="C62" s="153" t="s">
        <v>665</v>
      </c>
      <c r="D62" s="153" t="s">
        <v>666</v>
      </c>
      <c r="F62" s="153" t="s">
        <v>403</v>
      </c>
      <c r="G62" s="155" t="s">
        <v>311</v>
      </c>
      <c r="H62" s="153" t="s">
        <v>667</v>
      </c>
      <c r="I62" s="153" t="s">
        <v>668</v>
      </c>
      <c r="J62" s="153" t="s">
        <v>667</v>
      </c>
      <c r="K62" s="153" t="s">
        <v>458</v>
      </c>
      <c r="L62" s="153" t="s">
        <v>669</v>
      </c>
      <c r="M62" s="153" t="s">
        <v>409</v>
      </c>
      <c r="N62" s="153" t="s">
        <v>670</v>
      </c>
      <c r="O62" s="170">
        <v>12250</v>
      </c>
      <c r="P62" s="170">
        <v>12250</v>
      </c>
      <c r="Q62" s="168" t="s">
        <v>461</v>
      </c>
      <c r="R62" s="168" t="str">
        <f t="shared" ref="R62:R63" si="9">Q62</f>
        <v>DEF</v>
      </c>
      <c r="S62" s="154">
        <f t="shared" ref="S62:S63" si="10">IF(E62="PLP",0,IF(E62="SRB",0,IF(G62="DEFERRED",O62*20%,IF(R62="A",O62*0.5%,IF(R62="B",O62*3%,O62*10%)))))</f>
        <v>2450</v>
      </c>
    </row>
    <row r="63" spans="1:19">
      <c r="A63" s="153" t="s">
        <v>318</v>
      </c>
      <c r="B63" s="170">
        <v>983</v>
      </c>
      <c r="C63" s="153" t="s">
        <v>671</v>
      </c>
      <c r="D63" s="153" t="s">
        <v>672</v>
      </c>
      <c r="F63" s="153" t="s">
        <v>403</v>
      </c>
      <c r="G63" s="155" t="s">
        <v>311</v>
      </c>
      <c r="H63" s="153" t="s">
        <v>673</v>
      </c>
      <c r="I63" s="153" t="s">
        <v>668</v>
      </c>
      <c r="J63" s="153" t="s">
        <v>667</v>
      </c>
      <c r="K63" s="153" t="s">
        <v>458</v>
      </c>
      <c r="L63" s="153" t="s">
        <v>422</v>
      </c>
      <c r="M63" s="153" t="s">
        <v>409</v>
      </c>
      <c r="N63" s="153" t="s">
        <v>674</v>
      </c>
      <c r="O63" s="170">
        <v>15000</v>
      </c>
      <c r="P63" s="170">
        <v>15000</v>
      </c>
      <c r="Q63" s="168" t="s">
        <v>461</v>
      </c>
      <c r="R63" s="168" t="str">
        <f t="shared" si="9"/>
        <v>DEF</v>
      </c>
      <c r="S63" s="154">
        <f t="shared" si="10"/>
        <v>3000</v>
      </c>
    </row>
    <row r="64" spans="1:19">
      <c r="B64" s="179" t="s">
        <v>675</v>
      </c>
      <c r="O64" s="170">
        <f>SUM(O62:O63)</f>
        <v>27250</v>
      </c>
      <c r="P64" s="170" t="s">
        <v>676</v>
      </c>
      <c r="S64" s="156">
        <f>SUM(S62:S63)</f>
        <v>5450</v>
      </c>
    </row>
    <row r="66" spans="1:19">
      <c r="A66" s="153" t="s">
        <v>319</v>
      </c>
      <c r="B66" s="170">
        <v>2016111</v>
      </c>
      <c r="C66" s="153" t="s">
        <v>677</v>
      </c>
      <c r="D66" s="153" t="s">
        <v>678</v>
      </c>
      <c r="F66" s="153" t="s">
        <v>403</v>
      </c>
      <c r="G66" s="153" t="s">
        <v>4</v>
      </c>
      <c r="H66" s="153" t="s">
        <v>558</v>
      </c>
      <c r="I66" s="153" t="s">
        <v>426</v>
      </c>
      <c r="J66" s="153" t="s">
        <v>559</v>
      </c>
      <c r="K66" s="153" t="s">
        <v>407</v>
      </c>
      <c r="L66" s="153" t="s">
        <v>679</v>
      </c>
      <c r="M66" s="153" t="s">
        <v>409</v>
      </c>
      <c r="N66" s="153" t="s">
        <v>680</v>
      </c>
      <c r="O66" s="170">
        <v>3775.32</v>
      </c>
      <c r="P66" s="170">
        <v>3775.32</v>
      </c>
      <c r="Q66" s="168" t="s">
        <v>258</v>
      </c>
      <c r="R66" s="168" t="str">
        <f t="shared" ref="R66:R93" si="11">Q66</f>
        <v>A</v>
      </c>
      <c r="S66" s="154">
        <f t="shared" ref="S66:S93" si="12">IF(E66="PLP",0,IF(E66="SRB",0,IF(G66="DEFERRED",O66*20%,IF(R66="A",O66*0.5%,IF(R66="B",O66*3%,O66*10%)))))</f>
        <v>18.8766</v>
      </c>
    </row>
    <row r="67" spans="1:19">
      <c r="A67" s="153" t="s">
        <v>319</v>
      </c>
      <c r="B67" s="170">
        <v>2016117</v>
      </c>
      <c r="C67" s="153" t="s">
        <v>681</v>
      </c>
      <c r="D67" s="153" t="s">
        <v>682</v>
      </c>
      <c r="F67" s="153" t="s">
        <v>403</v>
      </c>
      <c r="G67" s="153" t="s">
        <v>4</v>
      </c>
      <c r="H67" s="153" t="s">
        <v>610</v>
      </c>
      <c r="I67" s="153" t="s">
        <v>532</v>
      </c>
      <c r="J67" s="153" t="s">
        <v>683</v>
      </c>
      <c r="K67" s="153" t="s">
        <v>684</v>
      </c>
      <c r="L67" s="153" t="s">
        <v>685</v>
      </c>
      <c r="M67" s="153" t="s">
        <v>409</v>
      </c>
      <c r="N67" s="153" t="s">
        <v>686</v>
      </c>
      <c r="O67" s="170">
        <v>19055.240000000002</v>
      </c>
      <c r="P67" s="170">
        <v>19055.240000000002</v>
      </c>
      <c r="Q67" s="168" t="s">
        <v>258</v>
      </c>
      <c r="R67" s="168" t="str">
        <f t="shared" si="11"/>
        <v>A</v>
      </c>
      <c r="S67" s="154">
        <f t="shared" si="12"/>
        <v>95.276200000000003</v>
      </c>
    </row>
    <row r="68" spans="1:19">
      <c r="A68" s="153" t="s">
        <v>319</v>
      </c>
      <c r="B68" s="170">
        <v>2016145</v>
      </c>
      <c r="C68" s="153" t="s">
        <v>687</v>
      </c>
      <c r="D68" s="153" t="s">
        <v>688</v>
      </c>
      <c r="F68" s="153" t="s">
        <v>403</v>
      </c>
      <c r="G68" s="153" t="s">
        <v>4</v>
      </c>
      <c r="H68" s="153" t="s">
        <v>553</v>
      </c>
      <c r="I68" s="153" t="s">
        <v>413</v>
      </c>
      <c r="J68" s="153" t="s">
        <v>689</v>
      </c>
      <c r="K68" s="153" t="s">
        <v>684</v>
      </c>
      <c r="L68" s="153" t="s">
        <v>690</v>
      </c>
      <c r="M68" s="153" t="s">
        <v>409</v>
      </c>
      <c r="N68" s="153" t="s">
        <v>691</v>
      </c>
      <c r="O68" s="170">
        <v>11617.1</v>
      </c>
      <c r="P68" s="170">
        <v>11617.1</v>
      </c>
      <c r="Q68" s="168" t="s">
        <v>245</v>
      </c>
      <c r="R68" s="168" t="str">
        <f t="shared" si="11"/>
        <v>B</v>
      </c>
      <c r="S68" s="154">
        <f t="shared" si="12"/>
        <v>348.51299999999998</v>
      </c>
    </row>
    <row r="69" spans="1:19">
      <c r="A69" s="153" t="s">
        <v>319</v>
      </c>
      <c r="B69" s="170">
        <v>2016196</v>
      </c>
      <c r="C69" s="153" t="s">
        <v>692</v>
      </c>
      <c r="D69" s="153" t="s">
        <v>693</v>
      </c>
      <c r="F69" s="153" t="s">
        <v>403</v>
      </c>
      <c r="G69" s="153" t="s">
        <v>4</v>
      </c>
      <c r="H69" s="153" t="s">
        <v>694</v>
      </c>
      <c r="I69" s="153" t="s">
        <v>426</v>
      </c>
      <c r="J69" s="153" t="s">
        <v>695</v>
      </c>
      <c r="K69" s="153" t="s">
        <v>407</v>
      </c>
      <c r="L69" s="153" t="s">
        <v>582</v>
      </c>
      <c r="M69" s="153" t="s">
        <v>409</v>
      </c>
      <c r="N69" s="153" t="s">
        <v>696</v>
      </c>
      <c r="O69" s="170">
        <v>20792.240000000002</v>
      </c>
      <c r="P69" s="170">
        <v>20792.240000000002</v>
      </c>
      <c r="Q69" s="168" t="s">
        <v>258</v>
      </c>
      <c r="R69" s="168" t="str">
        <f t="shared" si="11"/>
        <v>A</v>
      </c>
      <c r="S69" s="154">
        <f t="shared" si="12"/>
        <v>103.96120000000001</v>
      </c>
    </row>
    <row r="70" spans="1:19">
      <c r="A70" s="153" t="s">
        <v>319</v>
      </c>
      <c r="B70" s="170">
        <v>2016205</v>
      </c>
      <c r="C70" s="153" t="s">
        <v>697</v>
      </c>
      <c r="D70" s="153" t="s">
        <v>698</v>
      </c>
      <c r="F70" s="153" t="s">
        <v>403</v>
      </c>
      <c r="G70" s="153" t="s">
        <v>4</v>
      </c>
      <c r="H70" s="153" t="s">
        <v>413</v>
      </c>
      <c r="I70" s="153" t="s">
        <v>699</v>
      </c>
      <c r="J70" s="153" t="s">
        <v>414</v>
      </c>
      <c r="K70" s="153" t="s">
        <v>700</v>
      </c>
      <c r="L70" s="153" t="s">
        <v>701</v>
      </c>
      <c r="M70" s="153" t="s">
        <v>409</v>
      </c>
      <c r="N70" s="153" t="s">
        <v>702</v>
      </c>
      <c r="O70" s="170">
        <v>1785.09</v>
      </c>
      <c r="P70" s="170">
        <v>1785.09</v>
      </c>
      <c r="Q70" s="168" t="s">
        <v>258</v>
      </c>
      <c r="R70" s="168" t="str">
        <f t="shared" si="11"/>
        <v>A</v>
      </c>
      <c r="S70" s="154">
        <f t="shared" si="12"/>
        <v>8.9254499999999997</v>
      </c>
    </row>
    <row r="71" spans="1:19">
      <c r="A71" s="153" t="s">
        <v>319</v>
      </c>
      <c r="B71" s="170">
        <v>2016211</v>
      </c>
      <c r="C71" s="153" t="s">
        <v>703</v>
      </c>
      <c r="D71" s="153" t="s">
        <v>704</v>
      </c>
      <c r="F71" s="153" t="s">
        <v>403</v>
      </c>
      <c r="G71" s="153" t="s">
        <v>4</v>
      </c>
      <c r="H71" s="153" t="s">
        <v>705</v>
      </c>
      <c r="I71" s="153" t="s">
        <v>427</v>
      </c>
      <c r="J71" s="153" t="s">
        <v>479</v>
      </c>
      <c r="K71" s="153" t="s">
        <v>407</v>
      </c>
      <c r="L71" s="153" t="s">
        <v>706</v>
      </c>
      <c r="M71" s="153" t="s">
        <v>409</v>
      </c>
      <c r="N71" s="153" t="s">
        <v>707</v>
      </c>
      <c r="O71" s="170">
        <v>11550.52</v>
      </c>
      <c r="P71" s="170">
        <v>11550.52</v>
      </c>
      <c r="Q71" s="168" t="s">
        <v>245</v>
      </c>
      <c r="R71" s="168" t="str">
        <f t="shared" si="11"/>
        <v>B</v>
      </c>
      <c r="S71" s="154">
        <f t="shared" si="12"/>
        <v>346.51560000000001</v>
      </c>
    </row>
    <row r="72" spans="1:19">
      <c r="A72" s="153" t="s">
        <v>319</v>
      </c>
      <c r="B72" s="170">
        <v>2016218</v>
      </c>
      <c r="C72" s="153" t="s">
        <v>708</v>
      </c>
      <c r="D72" s="153" t="s">
        <v>709</v>
      </c>
      <c r="F72" s="153" t="s">
        <v>403</v>
      </c>
      <c r="G72" s="153" t="s">
        <v>4</v>
      </c>
      <c r="H72" s="153" t="s">
        <v>710</v>
      </c>
      <c r="I72" s="153" t="s">
        <v>413</v>
      </c>
      <c r="J72" s="153" t="s">
        <v>711</v>
      </c>
      <c r="K72" s="153" t="s">
        <v>700</v>
      </c>
      <c r="L72" s="153" t="s">
        <v>712</v>
      </c>
      <c r="M72" s="153" t="s">
        <v>409</v>
      </c>
      <c r="N72" s="153" t="s">
        <v>713</v>
      </c>
      <c r="O72" s="170">
        <v>14130.33</v>
      </c>
      <c r="P72" s="170">
        <v>14130.33</v>
      </c>
      <c r="Q72" s="168" t="s">
        <v>258</v>
      </c>
      <c r="R72" s="168" t="str">
        <f t="shared" si="11"/>
        <v>A</v>
      </c>
      <c r="S72" s="154">
        <f t="shared" si="12"/>
        <v>70.651650000000004</v>
      </c>
    </row>
    <row r="73" spans="1:19">
      <c r="A73" s="153" t="s">
        <v>319</v>
      </c>
      <c r="B73" s="170">
        <v>2016222</v>
      </c>
      <c r="C73" s="153" t="s">
        <v>714</v>
      </c>
      <c r="D73" s="153" t="s">
        <v>715</v>
      </c>
      <c r="F73" s="153" t="s">
        <v>403</v>
      </c>
      <c r="G73" s="153" t="s">
        <v>4</v>
      </c>
      <c r="H73" s="153" t="s">
        <v>716</v>
      </c>
      <c r="I73" s="153" t="s">
        <v>427</v>
      </c>
      <c r="J73" s="153" t="s">
        <v>717</v>
      </c>
      <c r="K73" s="153" t="s">
        <v>684</v>
      </c>
      <c r="L73" s="153" t="s">
        <v>706</v>
      </c>
      <c r="M73" s="153" t="s">
        <v>409</v>
      </c>
      <c r="N73" s="153" t="s">
        <v>707</v>
      </c>
      <c r="O73" s="170">
        <v>13568.08</v>
      </c>
      <c r="P73" s="170">
        <v>13568.08</v>
      </c>
      <c r="Q73" s="168" t="s">
        <v>245</v>
      </c>
      <c r="R73" s="168" t="str">
        <f t="shared" si="11"/>
        <v>B</v>
      </c>
      <c r="S73" s="154">
        <f t="shared" si="12"/>
        <v>407.04239999999999</v>
      </c>
    </row>
    <row r="74" spans="1:19">
      <c r="A74" s="153" t="s">
        <v>319</v>
      </c>
      <c r="B74" s="170">
        <v>2016257</v>
      </c>
      <c r="C74" s="153" t="s">
        <v>718</v>
      </c>
      <c r="D74" s="153" t="s">
        <v>719</v>
      </c>
      <c r="F74" s="153" t="s">
        <v>403</v>
      </c>
      <c r="G74" s="153" t="s">
        <v>4</v>
      </c>
      <c r="H74" s="153" t="s">
        <v>512</v>
      </c>
      <c r="I74" s="153" t="s">
        <v>512</v>
      </c>
      <c r="J74" s="153" t="s">
        <v>720</v>
      </c>
      <c r="K74" s="153" t="s">
        <v>684</v>
      </c>
      <c r="L74" s="153" t="s">
        <v>721</v>
      </c>
      <c r="M74" s="153" t="s">
        <v>409</v>
      </c>
      <c r="N74" s="153" t="s">
        <v>722</v>
      </c>
      <c r="O74" s="170">
        <v>7851.83</v>
      </c>
      <c r="P74" s="170">
        <v>7851.83</v>
      </c>
      <c r="Q74" s="168" t="s">
        <v>258</v>
      </c>
      <c r="R74" s="168" t="str">
        <f t="shared" si="11"/>
        <v>A</v>
      </c>
      <c r="S74" s="154">
        <f t="shared" si="12"/>
        <v>39.259149999999998</v>
      </c>
    </row>
    <row r="75" spans="1:19">
      <c r="A75" s="153" t="s">
        <v>319</v>
      </c>
      <c r="B75" s="170">
        <v>2016263</v>
      </c>
      <c r="C75" s="153" t="s">
        <v>723</v>
      </c>
      <c r="D75" s="153" t="s">
        <v>724</v>
      </c>
      <c r="F75" s="153" t="s">
        <v>403</v>
      </c>
      <c r="G75" s="153" t="s">
        <v>4</v>
      </c>
      <c r="H75" s="153" t="s">
        <v>558</v>
      </c>
      <c r="I75" s="153" t="s">
        <v>426</v>
      </c>
      <c r="J75" s="153" t="s">
        <v>559</v>
      </c>
      <c r="K75" s="153" t="s">
        <v>684</v>
      </c>
      <c r="L75" s="153" t="s">
        <v>725</v>
      </c>
      <c r="M75" s="153" t="s">
        <v>409</v>
      </c>
      <c r="N75" s="153" t="s">
        <v>726</v>
      </c>
      <c r="O75" s="170">
        <v>6060.01</v>
      </c>
      <c r="P75" s="170">
        <v>6060.01</v>
      </c>
      <c r="Q75" s="168" t="s">
        <v>258</v>
      </c>
      <c r="R75" s="168" t="str">
        <f t="shared" si="11"/>
        <v>A</v>
      </c>
      <c r="S75" s="154">
        <f t="shared" si="12"/>
        <v>30.300050000000002</v>
      </c>
    </row>
    <row r="76" spans="1:19">
      <c r="A76" s="153" t="s">
        <v>319</v>
      </c>
      <c r="B76" s="170">
        <v>2016266</v>
      </c>
      <c r="C76" s="153" t="s">
        <v>727</v>
      </c>
      <c r="D76" s="153" t="s">
        <v>728</v>
      </c>
      <c r="F76" s="153" t="s">
        <v>403</v>
      </c>
      <c r="G76" s="153" t="s">
        <v>4</v>
      </c>
      <c r="H76" s="153" t="s">
        <v>729</v>
      </c>
      <c r="I76" s="153" t="s">
        <v>426</v>
      </c>
      <c r="J76" s="153" t="s">
        <v>445</v>
      </c>
      <c r="K76" s="153" t="s">
        <v>700</v>
      </c>
      <c r="L76" s="153" t="s">
        <v>730</v>
      </c>
      <c r="M76" s="153" t="s">
        <v>409</v>
      </c>
      <c r="N76" s="153" t="s">
        <v>731</v>
      </c>
      <c r="O76" s="170">
        <v>11472.02</v>
      </c>
      <c r="P76" s="170">
        <v>11472.02</v>
      </c>
      <c r="Q76" s="168" t="s">
        <v>245</v>
      </c>
      <c r="R76" s="168" t="str">
        <f t="shared" si="11"/>
        <v>B</v>
      </c>
      <c r="S76" s="154">
        <f t="shared" si="12"/>
        <v>344.16059999999999</v>
      </c>
    </row>
    <row r="77" spans="1:19">
      <c r="A77" s="153" t="s">
        <v>319</v>
      </c>
      <c r="B77" s="170">
        <v>2016299</v>
      </c>
      <c r="C77" s="153" t="s">
        <v>732</v>
      </c>
      <c r="D77" s="153" t="s">
        <v>733</v>
      </c>
      <c r="F77" s="153" t="s">
        <v>403</v>
      </c>
      <c r="G77" s="153" t="s">
        <v>309</v>
      </c>
      <c r="H77" s="153" t="s">
        <v>532</v>
      </c>
      <c r="I77" s="153" t="s">
        <v>426</v>
      </c>
      <c r="J77" s="153" t="s">
        <v>734</v>
      </c>
      <c r="K77" s="153" t="s">
        <v>700</v>
      </c>
      <c r="L77" s="153" t="s">
        <v>735</v>
      </c>
      <c r="M77" s="153" t="s">
        <v>409</v>
      </c>
      <c r="N77" s="153" t="s">
        <v>736</v>
      </c>
      <c r="O77" s="170">
        <v>12569.34</v>
      </c>
      <c r="P77" s="170">
        <v>12569.34</v>
      </c>
      <c r="Q77" s="168" t="s">
        <v>258</v>
      </c>
      <c r="R77" s="168" t="str">
        <f t="shared" si="11"/>
        <v>A</v>
      </c>
      <c r="S77" s="154">
        <f t="shared" si="12"/>
        <v>62.846700000000006</v>
      </c>
    </row>
    <row r="78" spans="1:19">
      <c r="A78" s="153" t="s">
        <v>319</v>
      </c>
      <c r="B78" s="170">
        <v>2016302</v>
      </c>
      <c r="C78" s="153" t="s">
        <v>737</v>
      </c>
      <c r="D78" s="153" t="s">
        <v>738</v>
      </c>
      <c r="F78" s="153" t="s">
        <v>403</v>
      </c>
      <c r="G78" s="153" t="s">
        <v>309</v>
      </c>
      <c r="H78" s="153" t="s">
        <v>694</v>
      </c>
      <c r="I78" s="153" t="s">
        <v>427</v>
      </c>
      <c r="J78" s="153" t="s">
        <v>695</v>
      </c>
      <c r="K78" s="153" t="s">
        <v>700</v>
      </c>
      <c r="L78" s="153" t="s">
        <v>578</v>
      </c>
      <c r="M78" s="153" t="s">
        <v>409</v>
      </c>
      <c r="N78" s="153" t="s">
        <v>739</v>
      </c>
      <c r="O78" s="170">
        <v>13409.81</v>
      </c>
      <c r="P78" s="170">
        <v>13409.81</v>
      </c>
      <c r="Q78" s="168" t="s">
        <v>258</v>
      </c>
      <c r="R78" s="168" t="str">
        <f t="shared" si="11"/>
        <v>A</v>
      </c>
      <c r="S78" s="154">
        <f t="shared" si="12"/>
        <v>67.049049999999994</v>
      </c>
    </row>
    <row r="79" spans="1:19">
      <c r="A79" s="153" t="s">
        <v>319</v>
      </c>
      <c r="B79" s="170">
        <v>2016308</v>
      </c>
      <c r="C79" s="153" t="s">
        <v>740</v>
      </c>
      <c r="D79" s="153" t="s">
        <v>741</v>
      </c>
      <c r="F79" s="153" t="s">
        <v>403</v>
      </c>
      <c r="G79" s="153" t="s">
        <v>309</v>
      </c>
      <c r="H79" s="153" t="s">
        <v>695</v>
      </c>
      <c r="I79" s="153" t="s">
        <v>427</v>
      </c>
      <c r="J79" s="153" t="s">
        <v>480</v>
      </c>
      <c r="K79" s="153" t="s">
        <v>684</v>
      </c>
      <c r="L79" s="153" t="s">
        <v>742</v>
      </c>
      <c r="M79" s="153" t="s">
        <v>409</v>
      </c>
      <c r="N79" s="153" t="s">
        <v>743</v>
      </c>
      <c r="O79" s="170">
        <v>6696.74</v>
      </c>
      <c r="P79" s="170">
        <v>6696.74</v>
      </c>
      <c r="Q79" s="168" t="s">
        <v>258</v>
      </c>
      <c r="R79" s="168" t="str">
        <f t="shared" si="11"/>
        <v>A</v>
      </c>
      <c r="S79" s="154">
        <f t="shared" si="12"/>
        <v>33.483699999999999</v>
      </c>
    </row>
    <row r="80" spans="1:19">
      <c r="A80" s="153" t="s">
        <v>319</v>
      </c>
      <c r="B80" s="170">
        <v>2016319</v>
      </c>
      <c r="C80" s="153" t="s">
        <v>744</v>
      </c>
      <c r="D80" s="153" t="s">
        <v>745</v>
      </c>
      <c r="F80" s="153" t="s">
        <v>403</v>
      </c>
      <c r="G80" s="153" t="s">
        <v>4</v>
      </c>
      <c r="H80" s="153" t="s">
        <v>553</v>
      </c>
      <c r="I80" s="153" t="s">
        <v>553</v>
      </c>
      <c r="J80" s="153" t="s">
        <v>689</v>
      </c>
      <c r="K80" s="153" t="s">
        <v>700</v>
      </c>
      <c r="L80" s="153" t="s">
        <v>746</v>
      </c>
      <c r="M80" s="153" t="s">
        <v>409</v>
      </c>
      <c r="N80" s="153" t="s">
        <v>747</v>
      </c>
      <c r="O80" s="170">
        <v>16236.18</v>
      </c>
      <c r="P80" s="170">
        <v>16236.18</v>
      </c>
      <c r="Q80" s="168" t="s">
        <v>245</v>
      </c>
      <c r="R80" s="168" t="str">
        <f t="shared" si="11"/>
        <v>B</v>
      </c>
      <c r="S80" s="154">
        <f t="shared" si="12"/>
        <v>487.08539999999999</v>
      </c>
    </row>
    <row r="81" spans="1:19">
      <c r="A81" s="153" t="s">
        <v>319</v>
      </c>
      <c r="B81" s="170">
        <v>2016331</v>
      </c>
      <c r="C81" s="153" t="s">
        <v>748</v>
      </c>
      <c r="D81" s="153" t="s">
        <v>749</v>
      </c>
      <c r="F81" s="153" t="s">
        <v>403</v>
      </c>
      <c r="G81" s="153" t="s">
        <v>309</v>
      </c>
      <c r="H81" s="153" t="s">
        <v>513</v>
      </c>
      <c r="I81" s="153" t="s">
        <v>750</v>
      </c>
      <c r="J81" s="153" t="s">
        <v>485</v>
      </c>
      <c r="K81" s="153" t="s">
        <v>684</v>
      </c>
      <c r="L81" s="153" t="s">
        <v>751</v>
      </c>
      <c r="M81" s="153" t="s">
        <v>409</v>
      </c>
      <c r="N81" s="153" t="s">
        <v>752</v>
      </c>
      <c r="O81" s="170">
        <v>11764.23</v>
      </c>
      <c r="P81" s="170">
        <v>11764.23</v>
      </c>
      <c r="Q81" s="168" t="s">
        <v>258</v>
      </c>
      <c r="R81" s="168" t="str">
        <f t="shared" si="11"/>
        <v>A</v>
      </c>
      <c r="S81" s="154">
        <f t="shared" si="12"/>
        <v>58.821149999999996</v>
      </c>
    </row>
    <row r="82" spans="1:19">
      <c r="A82" s="153" t="s">
        <v>319</v>
      </c>
      <c r="B82" s="170">
        <v>2017001</v>
      </c>
      <c r="C82" s="153" t="s">
        <v>753</v>
      </c>
      <c r="D82" s="153" t="s">
        <v>754</v>
      </c>
      <c r="F82" s="153" t="s">
        <v>403</v>
      </c>
      <c r="G82" s="153" t="s">
        <v>4</v>
      </c>
      <c r="H82" s="153" t="s">
        <v>553</v>
      </c>
      <c r="I82" s="153" t="s">
        <v>553</v>
      </c>
      <c r="J82" s="153" t="s">
        <v>689</v>
      </c>
      <c r="K82" s="153" t="s">
        <v>684</v>
      </c>
      <c r="L82" s="153" t="s">
        <v>755</v>
      </c>
      <c r="M82" s="153" t="s">
        <v>409</v>
      </c>
      <c r="N82" s="153" t="s">
        <v>756</v>
      </c>
      <c r="O82" s="170">
        <v>3789.42</v>
      </c>
      <c r="P82" s="170">
        <v>3789.42</v>
      </c>
      <c r="Q82" s="168" t="s">
        <v>245</v>
      </c>
      <c r="R82" s="168" t="str">
        <f t="shared" si="11"/>
        <v>B</v>
      </c>
      <c r="S82" s="154">
        <f t="shared" si="12"/>
        <v>113.68259999999999</v>
      </c>
    </row>
    <row r="83" spans="1:19">
      <c r="A83" s="153" t="s">
        <v>319</v>
      </c>
      <c r="B83" s="170">
        <v>2017020</v>
      </c>
      <c r="C83" s="153" t="s">
        <v>757</v>
      </c>
      <c r="D83" s="153" t="s">
        <v>758</v>
      </c>
      <c r="F83" s="153" t="s">
        <v>403</v>
      </c>
      <c r="G83" s="153" t="s">
        <v>4</v>
      </c>
      <c r="H83" s="153" t="s">
        <v>750</v>
      </c>
      <c r="I83" s="153" t="s">
        <v>405</v>
      </c>
      <c r="J83" s="153" t="s">
        <v>759</v>
      </c>
      <c r="K83" s="153" t="s">
        <v>684</v>
      </c>
      <c r="L83" s="153" t="s">
        <v>760</v>
      </c>
      <c r="M83" s="153" t="s">
        <v>409</v>
      </c>
      <c r="N83" s="153" t="s">
        <v>543</v>
      </c>
      <c r="O83" s="170">
        <v>24308.54</v>
      </c>
      <c r="P83" s="170">
        <v>24308.54</v>
      </c>
      <c r="Q83" s="168" t="s">
        <v>245</v>
      </c>
      <c r="R83" s="168" t="str">
        <f t="shared" si="11"/>
        <v>B</v>
      </c>
      <c r="S83" s="154">
        <f t="shared" si="12"/>
        <v>729.25620000000004</v>
      </c>
    </row>
    <row r="84" spans="1:19">
      <c r="A84" s="153" t="s">
        <v>319</v>
      </c>
      <c r="B84" s="170">
        <v>2017024</v>
      </c>
      <c r="C84" s="153" t="s">
        <v>761</v>
      </c>
      <c r="D84" s="153" t="s">
        <v>762</v>
      </c>
      <c r="F84" s="153" t="s">
        <v>403</v>
      </c>
      <c r="G84" s="153" t="s">
        <v>4</v>
      </c>
      <c r="H84" s="153" t="s">
        <v>405</v>
      </c>
      <c r="I84" s="153" t="s">
        <v>405</v>
      </c>
      <c r="J84" s="153" t="s">
        <v>763</v>
      </c>
      <c r="K84" s="153" t="s">
        <v>684</v>
      </c>
      <c r="L84" s="153" t="s">
        <v>764</v>
      </c>
      <c r="M84" s="153" t="s">
        <v>409</v>
      </c>
      <c r="N84" s="153" t="s">
        <v>765</v>
      </c>
      <c r="O84" s="170">
        <v>5558.67</v>
      </c>
      <c r="P84" s="170">
        <v>5558.67</v>
      </c>
      <c r="Q84" s="168" t="s">
        <v>245</v>
      </c>
      <c r="R84" s="168" t="str">
        <f t="shared" si="11"/>
        <v>B</v>
      </c>
      <c r="S84" s="154">
        <f t="shared" si="12"/>
        <v>166.76009999999999</v>
      </c>
    </row>
    <row r="85" spans="1:19">
      <c r="A85" s="153" t="s">
        <v>319</v>
      </c>
      <c r="B85" s="170">
        <v>2017044</v>
      </c>
      <c r="C85" s="153" t="s">
        <v>766</v>
      </c>
      <c r="D85" s="153" t="s">
        <v>767</v>
      </c>
      <c r="F85" s="153" t="s">
        <v>403</v>
      </c>
      <c r="G85" s="153" t="s">
        <v>4</v>
      </c>
      <c r="H85" s="153" t="s">
        <v>532</v>
      </c>
      <c r="I85" s="153" t="s">
        <v>493</v>
      </c>
      <c r="J85" s="153" t="s">
        <v>734</v>
      </c>
      <c r="K85" s="153" t="s">
        <v>700</v>
      </c>
      <c r="L85" s="153" t="s">
        <v>768</v>
      </c>
      <c r="M85" s="153" t="s">
        <v>409</v>
      </c>
      <c r="N85" s="153" t="s">
        <v>769</v>
      </c>
      <c r="O85" s="170">
        <v>21160.41</v>
      </c>
      <c r="P85" s="170">
        <v>21160.41</v>
      </c>
      <c r="Q85" s="168" t="s">
        <v>258</v>
      </c>
      <c r="R85" s="168" t="str">
        <f t="shared" si="11"/>
        <v>A</v>
      </c>
      <c r="S85" s="154">
        <f t="shared" si="12"/>
        <v>105.80205000000001</v>
      </c>
    </row>
    <row r="86" spans="1:19">
      <c r="A86" s="153" t="s">
        <v>319</v>
      </c>
      <c r="B86" s="170">
        <v>2017078</v>
      </c>
      <c r="C86" s="153" t="s">
        <v>770</v>
      </c>
      <c r="D86" s="153" t="s">
        <v>771</v>
      </c>
      <c r="F86" s="153" t="s">
        <v>403</v>
      </c>
      <c r="G86" s="153" t="s">
        <v>4</v>
      </c>
      <c r="H86" s="153" t="s">
        <v>439</v>
      </c>
      <c r="I86" s="153" t="s">
        <v>439</v>
      </c>
      <c r="J86" s="153" t="s">
        <v>440</v>
      </c>
      <c r="K86" s="153" t="s">
        <v>458</v>
      </c>
      <c r="L86" s="153" t="s">
        <v>772</v>
      </c>
      <c r="M86" s="153" t="s">
        <v>409</v>
      </c>
      <c r="N86" s="153" t="s">
        <v>773</v>
      </c>
      <c r="O86" s="170">
        <v>464.4</v>
      </c>
      <c r="P86" s="170">
        <v>464.4</v>
      </c>
      <c r="Q86" s="168" t="s">
        <v>258</v>
      </c>
      <c r="R86" s="168" t="str">
        <f t="shared" si="11"/>
        <v>A</v>
      </c>
      <c r="S86" s="154">
        <f t="shared" si="12"/>
        <v>2.3220000000000001</v>
      </c>
    </row>
    <row r="87" spans="1:19">
      <c r="A87" s="153" t="s">
        <v>319</v>
      </c>
      <c r="B87" s="170">
        <v>2017127</v>
      </c>
      <c r="C87" s="153" t="s">
        <v>774</v>
      </c>
      <c r="D87" s="153" t="s">
        <v>775</v>
      </c>
      <c r="F87" s="153" t="s">
        <v>403</v>
      </c>
      <c r="G87" s="153" t="s">
        <v>4</v>
      </c>
      <c r="H87" s="153" t="s">
        <v>576</v>
      </c>
      <c r="I87" s="153" t="s">
        <v>427</v>
      </c>
      <c r="J87" s="153" t="s">
        <v>776</v>
      </c>
      <c r="K87" s="153" t="s">
        <v>458</v>
      </c>
      <c r="L87" s="153" t="s">
        <v>422</v>
      </c>
      <c r="M87" s="153" t="s">
        <v>409</v>
      </c>
      <c r="N87" s="153" t="s">
        <v>777</v>
      </c>
      <c r="O87" s="170">
        <v>1500</v>
      </c>
      <c r="P87" s="170">
        <v>1500</v>
      </c>
      <c r="Q87" s="168" t="s">
        <v>245</v>
      </c>
      <c r="R87" s="168" t="str">
        <f t="shared" si="11"/>
        <v>B</v>
      </c>
      <c r="S87" s="154">
        <f t="shared" si="12"/>
        <v>45</v>
      </c>
    </row>
    <row r="88" spans="1:19">
      <c r="A88" s="153" t="s">
        <v>319</v>
      </c>
      <c r="B88" s="170">
        <v>2017146</v>
      </c>
      <c r="C88" s="153" t="s">
        <v>778</v>
      </c>
      <c r="D88" s="153" t="s">
        <v>779</v>
      </c>
      <c r="F88" s="153" t="s">
        <v>403</v>
      </c>
      <c r="G88" s="153" t="s">
        <v>4</v>
      </c>
      <c r="H88" s="153" t="s">
        <v>513</v>
      </c>
      <c r="I88" s="153" t="s">
        <v>405</v>
      </c>
      <c r="J88" s="153" t="s">
        <v>485</v>
      </c>
      <c r="K88" s="153" t="s">
        <v>684</v>
      </c>
      <c r="L88" s="153" t="s">
        <v>780</v>
      </c>
      <c r="M88" s="153" t="s">
        <v>409</v>
      </c>
      <c r="N88" s="153" t="s">
        <v>781</v>
      </c>
      <c r="O88" s="170">
        <v>20917.189999999999</v>
      </c>
      <c r="P88" s="170">
        <v>20917.189999999999</v>
      </c>
      <c r="Q88" s="168" t="s">
        <v>258</v>
      </c>
      <c r="R88" s="168" t="str">
        <f t="shared" si="11"/>
        <v>A</v>
      </c>
      <c r="S88" s="154">
        <f t="shared" si="12"/>
        <v>104.58595</v>
      </c>
    </row>
    <row r="89" spans="1:19">
      <c r="A89" s="153" t="s">
        <v>319</v>
      </c>
      <c r="B89" s="170">
        <v>2017170</v>
      </c>
      <c r="C89" s="153" t="s">
        <v>782</v>
      </c>
      <c r="D89" s="153" t="s">
        <v>783</v>
      </c>
      <c r="F89" s="153" t="s">
        <v>403</v>
      </c>
      <c r="G89" s="153" t="s">
        <v>4</v>
      </c>
      <c r="H89" s="153" t="s">
        <v>729</v>
      </c>
      <c r="I89" s="153" t="s">
        <v>729</v>
      </c>
      <c r="J89" s="153" t="s">
        <v>445</v>
      </c>
      <c r="K89" s="153" t="s">
        <v>684</v>
      </c>
      <c r="L89" s="153" t="s">
        <v>784</v>
      </c>
      <c r="M89" s="153" t="s">
        <v>409</v>
      </c>
      <c r="N89" s="153" t="s">
        <v>785</v>
      </c>
      <c r="O89" s="170">
        <v>9689.27</v>
      </c>
      <c r="P89" s="170">
        <v>9689.27</v>
      </c>
      <c r="Q89" s="168" t="s">
        <v>245</v>
      </c>
      <c r="R89" s="168" t="str">
        <f t="shared" si="11"/>
        <v>B</v>
      </c>
      <c r="S89" s="154">
        <f t="shared" si="12"/>
        <v>290.67810000000003</v>
      </c>
    </row>
    <row r="90" spans="1:19">
      <c r="A90" s="153" t="s">
        <v>319</v>
      </c>
      <c r="B90" s="170">
        <v>2017171</v>
      </c>
      <c r="C90" s="153" t="s">
        <v>786</v>
      </c>
      <c r="D90" s="153" t="s">
        <v>787</v>
      </c>
      <c r="F90" s="153" t="s">
        <v>403</v>
      </c>
      <c r="G90" s="153" t="s">
        <v>4</v>
      </c>
      <c r="H90" s="153" t="s">
        <v>493</v>
      </c>
      <c r="I90" s="153" t="s">
        <v>493</v>
      </c>
      <c r="J90" s="153" t="s">
        <v>788</v>
      </c>
      <c r="K90" s="153" t="s">
        <v>458</v>
      </c>
      <c r="L90" s="153" t="s">
        <v>789</v>
      </c>
      <c r="M90" s="153" t="s">
        <v>409</v>
      </c>
      <c r="N90" s="153" t="s">
        <v>790</v>
      </c>
      <c r="O90" s="170">
        <v>1257.1600000000001</v>
      </c>
      <c r="P90" s="170">
        <v>1257.1600000000001</v>
      </c>
      <c r="Q90" s="168" t="s">
        <v>258</v>
      </c>
      <c r="R90" s="168" t="str">
        <f t="shared" si="11"/>
        <v>A</v>
      </c>
      <c r="S90" s="154">
        <f t="shared" si="12"/>
        <v>6.2858000000000009</v>
      </c>
    </row>
    <row r="91" spans="1:19">
      <c r="A91" s="153" t="s">
        <v>319</v>
      </c>
      <c r="B91" s="170">
        <v>2017172</v>
      </c>
      <c r="C91" s="153" t="s">
        <v>791</v>
      </c>
      <c r="D91" s="153" t="s">
        <v>792</v>
      </c>
      <c r="F91" s="153" t="s">
        <v>403</v>
      </c>
      <c r="G91" s="153" t="s">
        <v>147</v>
      </c>
      <c r="H91" s="153" t="s">
        <v>492</v>
      </c>
      <c r="I91" s="153" t="s">
        <v>493</v>
      </c>
      <c r="J91" s="153" t="s">
        <v>433</v>
      </c>
      <c r="K91" s="153" t="s">
        <v>494</v>
      </c>
      <c r="L91" s="153" t="s">
        <v>793</v>
      </c>
      <c r="M91" s="153" t="s">
        <v>409</v>
      </c>
      <c r="N91" s="153" t="s">
        <v>794</v>
      </c>
      <c r="O91" s="170">
        <v>43222.67</v>
      </c>
      <c r="P91" s="170">
        <v>43222.67</v>
      </c>
      <c r="Q91" s="168" t="s">
        <v>258</v>
      </c>
      <c r="R91" s="168" t="str">
        <f t="shared" si="11"/>
        <v>A</v>
      </c>
      <c r="S91" s="154">
        <f t="shared" si="12"/>
        <v>216.11335</v>
      </c>
    </row>
    <row r="92" spans="1:19">
      <c r="A92" s="153" t="s">
        <v>319</v>
      </c>
      <c r="B92" s="170">
        <v>2017182</v>
      </c>
      <c r="C92" s="153" t="s">
        <v>795</v>
      </c>
      <c r="D92" s="153" t="s">
        <v>796</v>
      </c>
      <c r="F92" s="153" t="s">
        <v>403</v>
      </c>
      <c r="G92" s="153" t="s">
        <v>4</v>
      </c>
      <c r="H92" s="153" t="s">
        <v>729</v>
      </c>
      <c r="I92" s="153" t="s">
        <v>729</v>
      </c>
      <c r="J92" s="153" t="s">
        <v>445</v>
      </c>
      <c r="K92" s="153" t="s">
        <v>458</v>
      </c>
      <c r="L92" s="153" t="s">
        <v>797</v>
      </c>
      <c r="M92" s="153" t="s">
        <v>409</v>
      </c>
      <c r="N92" s="153" t="s">
        <v>798</v>
      </c>
      <c r="O92" s="170">
        <v>610</v>
      </c>
      <c r="P92" s="170">
        <v>610</v>
      </c>
      <c r="Q92" s="168" t="s">
        <v>245</v>
      </c>
      <c r="R92" s="168" t="str">
        <f t="shared" si="11"/>
        <v>B</v>
      </c>
      <c r="S92" s="154">
        <f t="shared" si="12"/>
        <v>18.3</v>
      </c>
    </row>
    <row r="93" spans="1:19">
      <c r="A93" s="153" t="s">
        <v>319</v>
      </c>
      <c r="B93" s="170">
        <v>2017240</v>
      </c>
      <c r="C93" s="153" t="s">
        <v>799</v>
      </c>
      <c r="D93" s="153" t="s">
        <v>800</v>
      </c>
      <c r="F93" s="153" t="s">
        <v>403</v>
      </c>
      <c r="G93" s="153" t="s">
        <v>4</v>
      </c>
      <c r="H93" s="153" t="s">
        <v>553</v>
      </c>
      <c r="I93" s="153" t="s">
        <v>553</v>
      </c>
      <c r="J93" s="153" t="s">
        <v>689</v>
      </c>
      <c r="K93" s="153" t="s">
        <v>407</v>
      </c>
      <c r="L93" s="153" t="s">
        <v>801</v>
      </c>
      <c r="M93" s="153" t="s">
        <v>409</v>
      </c>
      <c r="N93" s="153" t="s">
        <v>802</v>
      </c>
      <c r="O93" s="170">
        <v>3986.48</v>
      </c>
      <c r="P93" s="170">
        <v>3986.48</v>
      </c>
      <c r="Q93" s="168" t="s">
        <v>258</v>
      </c>
      <c r="R93" s="168" t="str">
        <f t="shared" si="11"/>
        <v>A</v>
      </c>
      <c r="S93" s="154">
        <f t="shared" si="12"/>
        <v>19.932400000000001</v>
      </c>
    </row>
    <row r="94" spans="1:19">
      <c r="B94" s="179" t="s">
        <v>803</v>
      </c>
      <c r="O94" s="170">
        <f>SUM(O66:O93)</f>
        <v>318798.28999999998</v>
      </c>
      <c r="S94" s="156">
        <f>SUM(S66:S93)</f>
        <v>4341.4864500000003</v>
      </c>
    </row>
    <row r="96" spans="1:19">
      <c r="A96" s="153" t="s">
        <v>320</v>
      </c>
      <c r="B96" s="178" t="s">
        <v>804</v>
      </c>
      <c r="C96" s="153" t="s">
        <v>805</v>
      </c>
      <c r="D96" s="153" t="s">
        <v>806</v>
      </c>
      <c r="F96" s="153" t="s">
        <v>403</v>
      </c>
      <c r="G96" s="153" t="s">
        <v>321</v>
      </c>
      <c r="H96" s="153" t="s">
        <v>427</v>
      </c>
      <c r="I96" s="153" t="s">
        <v>553</v>
      </c>
      <c r="J96" s="153" t="s">
        <v>807</v>
      </c>
      <c r="K96" s="153" t="s">
        <v>494</v>
      </c>
      <c r="L96" s="153" t="s">
        <v>808</v>
      </c>
      <c r="M96" s="153" t="s">
        <v>409</v>
      </c>
      <c r="N96" s="153" t="s">
        <v>809</v>
      </c>
      <c r="O96" s="170">
        <v>73615.37</v>
      </c>
      <c r="P96" s="170">
        <v>73615.37</v>
      </c>
      <c r="Q96" s="168" t="s">
        <v>245</v>
      </c>
      <c r="R96" s="168" t="str">
        <f t="shared" ref="R96:R102" si="13">Q96</f>
        <v>B</v>
      </c>
      <c r="S96" s="154">
        <f t="shared" ref="S96:S102" si="14">IF(E96="PLP",0,IF(E96="SRB",0,IF(G96="DEFERRED",O96*20%,IF(R96="A",O96*0.5%,IF(R96="B",O96*3%,O96*10%)))))</f>
        <v>2208.4611</v>
      </c>
    </row>
    <row r="97" spans="1:22">
      <c r="A97" s="153" t="s">
        <v>320</v>
      </c>
      <c r="B97" s="178" t="s">
        <v>810</v>
      </c>
      <c r="C97" s="153" t="s">
        <v>805</v>
      </c>
      <c r="D97" s="153" t="s">
        <v>811</v>
      </c>
      <c r="F97" s="153" t="s">
        <v>403</v>
      </c>
      <c r="G97" s="155" t="s">
        <v>311</v>
      </c>
      <c r="H97" s="153" t="s">
        <v>812</v>
      </c>
      <c r="I97" s="153" t="s">
        <v>813</v>
      </c>
      <c r="J97" s="153" t="s">
        <v>814</v>
      </c>
      <c r="K97" s="153" t="s">
        <v>458</v>
      </c>
      <c r="L97" s="153" t="s">
        <v>815</v>
      </c>
      <c r="M97" s="153" t="s">
        <v>409</v>
      </c>
      <c r="N97" s="153" t="s">
        <v>816</v>
      </c>
      <c r="O97" s="170">
        <v>375000</v>
      </c>
      <c r="P97" s="170">
        <v>375000</v>
      </c>
      <c r="Q97" s="168" t="s">
        <v>461</v>
      </c>
      <c r="R97" s="168" t="str">
        <f t="shared" si="13"/>
        <v>DEF</v>
      </c>
      <c r="S97" s="154">
        <f t="shared" si="14"/>
        <v>75000</v>
      </c>
    </row>
    <row r="98" spans="1:22">
      <c r="A98" s="153" t="s">
        <v>320</v>
      </c>
      <c r="B98" s="178" t="s">
        <v>817</v>
      </c>
      <c r="C98" s="153" t="s">
        <v>818</v>
      </c>
      <c r="D98" s="153" t="s">
        <v>819</v>
      </c>
      <c r="F98" s="153" t="s">
        <v>403</v>
      </c>
      <c r="G98" s="155" t="s">
        <v>311</v>
      </c>
      <c r="H98" s="153" t="s">
        <v>820</v>
      </c>
      <c r="I98" s="153" t="s">
        <v>821</v>
      </c>
      <c r="J98" s="153" t="s">
        <v>822</v>
      </c>
      <c r="K98" s="153" t="s">
        <v>458</v>
      </c>
      <c r="L98" s="153" t="s">
        <v>823</v>
      </c>
      <c r="M98" s="153" t="s">
        <v>409</v>
      </c>
      <c r="N98" s="153" t="s">
        <v>824</v>
      </c>
      <c r="O98" s="170">
        <v>7186</v>
      </c>
      <c r="P98" s="170">
        <v>7186</v>
      </c>
      <c r="Q98" s="168" t="s">
        <v>461</v>
      </c>
      <c r="R98" s="168" t="str">
        <f t="shared" si="13"/>
        <v>DEF</v>
      </c>
      <c r="S98" s="154">
        <f t="shared" si="14"/>
        <v>1437.2</v>
      </c>
    </row>
    <row r="99" spans="1:22">
      <c r="A99" s="153" t="s">
        <v>320</v>
      </c>
      <c r="B99" s="178" t="s">
        <v>825</v>
      </c>
      <c r="C99" s="153" t="s">
        <v>826</v>
      </c>
      <c r="D99" s="153" t="s">
        <v>827</v>
      </c>
      <c r="F99" s="153" t="s">
        <v>403</v>
      </c>
      <c r="G99" s="155" t="s">
        <v>311</v>
      </c>
      <c r="H99" s="153" t="s">
        <v>828</v>
      </c>
      <c r="I99" s="153" t="s">
        <v>821</v>
      </c>
      <c r="J99" s="153" t="s">
        <v>433</v>
      </c>
      <c r="K99" s="153" t="s">
        <v>458</v>
      </c>
      <c r="L99" s="153" t="s">
        <v>829</v>
      </c>
      <c r="M99" s="153" t="s">
        <v>409</v>
      </c>
      <c r="N99" s="153" t="s">
        <v>830</v>
      </c>
      <c r="O99" s="170">
        <v>5595</v>
      </c>
      <c r="P99" s="170">
        <v>5595</v>
      </c>
      <c r="Q99" s="168" t="s">
        <v>461</v>
      </c>
      <c r="R99" s="168" t="str">
        <f t="shared" si="13"/>
        <v>DEF</v>
      </c>
      <c r="S99" s="154">
        <f t="shared" si="14"/>
        <v>1119</v>
      </c>
    </row>
    <row r="100" spans="1:22">
      <c r="A100" s="153" t="s">
        <v>320</v>
      </c>
      <c r="B100" s="178" t="s">
        <v>831</v>
      </c>
      <c r="C100" s="153" t="s">
        <v>832</v>
      </c>
      <c r="D100" s="153" t="s">
        <v>833</v>
      </c>
      <c r="F100" s="153" t="s">
        <v>403</v>
      </c>
      <c r="G100" s="153" t="s">
        <v>311</v>
      </c>
      <c r="H100" s="153" t="s">
        <v>834</v>
      </c>
      <c r="I100" s="153" t="s">
        <v>821</v>
      </c>
      <c r="J100" s="153" t="s">
        <v>835</v>
      </c>
      <c r="K100" s="153" t="s">
        <v>458</v>
      </c>
      <c r="L100" s="153" t="s">
        <v>836</v>
      </c>
      <c r="M100" s="153" t="s">
        <v>409</v>
      </c>
      <c r="N100" s="153" t="s">
        <v>837</v>
      </c>
      <c r="O100" s="170">
        <v>6986.74</v>
      </c>
      <c r="P100" s="170">
        <v>6986.74</v>
      </c>
      <c r="Q100" s="168" t="s">
        <v>461</v>
      </c>
      <c r="R100" s="168" t="str">
        <f t="shared" si="13"/>
        <v>DEF</v>
      </c>
      <c r="S100" s="158">
        <f t="shared" si="14"/>
        <v>1397.348</v>
      </c>
    </row>
    <row r="101" spans="1:22">
      <c r="A101" s="153" t="s">
        <v>320</v>
      </c>
      <c r="B101" s="178" t="s">
        <v>838</v>
      </c>
      <c r="C101" s="153" t="s">
        <v>839</v>
      </c>
      <c r="D101" s="153" t="s">
        <v>840</v>
      </c>
      <c r="F101" s="153" t="s">
        <v>403</v>
      </c>
      <c r="G101" s="155" t="s">
        <v>311</v>
      </c>
      <c r="H101" s="153" t="s">
        <v>841</v>
      </c>
      <c r="I101" s="153" t="s">
        <v>821</v>
      </c>
      <c r="J101" s="153" t="s">
        <v>842</v>
      </c>
      <c r="K101" s="153" t="s">
        <v>458</v>
      </c>
      <c r="L101" s="153" t="s">
        <v>843</v>
      </c>
      <c r="M101" s="153" t="s">
        <v>409</v>
      </c>
      <c r="N101" s="153" t="s">
        <v>844</v>
      </c>
      <c r="O101" s="170">
        <v>13538.45</v>
      </c>
      <c r="P101" s="170">
        <v>13538.45</v>
      </c>
      <c r="Q101" s="168" t="s">
        <v>461</v>
      </c>
      <c r="R101" s="168" t="str">
        <f t="shared" si="13"/>
        <v>DEF</v>
      </c>
      <c r="S101" s="154">
        <f t="shared" si="14"/>
        <v>2707.6900000000005</v>
      </c>
    </row>
    <row r="102" spans="1:22">
      <c r="A102" s="153" t="s">
        <v>320</v>
      </c>
      <c r="B102" s="178" t="s">
        <v>845</v>
      </c>
      <c r="C102" s="153" t="s">
        <v>846</v>
      </c>
      <c r="D102" s="153" t="s">
        <v>847</v>
      </c>
      <c r="F102" s="153" t="s">
        <v>403</v>
      </c>
      <c r="G102" s="153" t="s">
        <v>313</v>
      </c>
      <c r="H102" s="153" t="s">
        <v>848</v>
      </c>
      <c r="I102" s="153" t="s">
        <v>427</v>
      </c>
      <c r="J102" s="153" t="s">
        <v>849</v>
      </c>
      <c r="K102" s="153" t="s">
        <v>494</v>
      </c>
      <c r="L102" s="153" t="s">
        <v>706</v>
      </c>
      <c r="M102" s="153" t="s">
        <v>409</v>
      </c>
      <c r="N102" s="153" t="s">
        <v>850</v>
      </c>
      <c r="O102" s="170">
        <v>5262.1</v>
      </c>
      <c r="P102" s="170">
        <v>5262.1</v>
      </c>
      <c r="Q102" s="168" t="s">
        <v>258</v>
      </c>
      <c r="R102" s="168" t="str">
        <f t="shared" si="13"/>
        <v>A</v>
      </c>
      <c r="S102" s="154">
        <f t="shared" si="14"/>
        <v>26.310500000000001</v>
      </c>
    </row>
    <row r="103" spans="1:22">
      <c r="B103" s="179" t="s">
        <v>851</v>
      </c>
      <c r="O103" s="170">
        <f>SUM(O96:O102)</f>
        <v>487183.66</v>
      </c>
      <c r="P103" s="170">
        <f>SUM(P96:P102)</f>
        <v>487183.66</v>
      </c>
      <c r="S103" s="156">
        <f>SUM(S96:S102)</f>
        <v>83896.009600000005</v>
      </c>
    </row>
    <row r="105" spans="1:22">
      <c r="A105" s="153" t="s">
        <v>322</v>
      </c>
      <c r="B105" s="170">
        <v>1255</v>
      </c>
      <c r="C105" s="153" t="s">
        <v>852</v>
      </c>
      <c r="D105" s="153" t="s">
        <v>853</v>
      </c>
      <c r="F105" s="153" t="s">
        <v>403</v>
      </c>
      <c r="G105" s="153" t="s">
        <v>313</v>
      </c>
      <c r="H105" s="153" t="s">
        <v>492</v>
      </c>
      <c r="I105" s="153" t="s">
        <v>405</v>
      </c>
      <c r="J105" s="153" t="s">
        <v>433</v>
      </c>
      <c r="K105" s="153" t="s">
        <v>854</v>
      </c>
      <c r="L105" s="153" t="s">
        <v>855</v>
      </c>
      <c r="M105" s="153" t="s">
        <v>409</v>
      </c>
      <c r="N105" s="153" t="s">
        <v>856</v>
      </c>
      <c r="O105" s="170">
        <v>20149.39</v>
      </c>
      <c r="P105" s="170">
        <v>20149.39</v>
      </c>
      <c r="Q105" s="168" t="s">
        <v>254</v>
      </c>
      <c r="R105" s="168" t="str">
        <f t="shared" ref="R105:R113" si="15">Q105</f>
        <v>C</v>
      </c>
      <c r="S105" s="154">
        <f t="shared" ref="S105:S113" si="16">IF(E105="PLP",0,IF(E105="SRB",0,IF(G105="DEFERRED",O105*20%,IF(R105="A",O105*0.5%,IF(R105="B",O105*3%,O105*10%)))))</f>
        <v>2014.9390000000001</v>
      </c>
    </row>
    <row r="106" spans="1:22">
      <c r="A106" s="153" t="s">
        <v>322</v>
      </c>
      <c r="B106" s="170">
        <v>1285</v>
      </c>
      <c r="C106" s="153" t="s">
        <v>490</v>
      </c>
      <c r="D106" s="153" t="s">
        <v>491</v>
      </c>
      <c r="F106" s="153" t="s">
        <v>403</v>
      </c>
      <c r="G106" s="153" t="s">
        <v>313</v>
      </c>
      <c r="H106" s="153" t="s">
        <v>492</v>
      </c>
      <c r="I106" s="153" t="s">
        <v>493</v>
      </c>
      <c r="J106" s="153" t="s">
        <v>433</v>
      </c>
      <c r="K106" s="153" t="s">
        <v>494</v>
      </c>
      <c r="L106" s="153" t="s">
        <v>422</v>
      </c>
      <c r="M106" s="153" t="s">
        <v>857</v>
      </c>
      <c r="N106" s="153" t="s">
        <v>858</v>
      </c>
      <c r="O106" s="170">
        <v>11206.5</v>
      </c>
      <c r="P106" s="170">
        <v>45012.89</v>
      </c>
      <c r="Q106" s="168" t="s">
        <v>245</v>
      </c>
      <c r="R106" s="168" t="s">
        <v>254</v>
      </c>
      <c r="S106" s="154">
        <f t="shared" si="16"/>
        <v>1120.6500000000001</v>
      </c>
      <c r="T106" s="153">
        <v>2</v>
      </c>
      <c r="U106" s="153">
        <v>0</v>
      </c>
      <c r="V106" s="153" t="s">
        <v>498</v>
      </c>
    </row>
    <row r="107" spans="1:22">
      <c r="A107" s="153" t="s">
        <v>322</v>
      </c>
      <c r="B107" s="170">
        <v>1311</v>
      </c>
      <c r="C107" s="153" t="s">
        <v>859</v>
      </c>
      <c r="D107" s="153" t="s">
        <v>860</v>
      </c>
      <c r="F107" s="153" t="s">
        <v>403</v>
      </c>
      <c r="G107" s="155" t="s">
        <v>311</v>
      </c>
      <c r="H107" s="153" t="s">
        <v>414</v>
      </c>
      <c r="I107" s="153" t="s">
        <v>861</v>
      </c>
      <c r="J107" s="153" t="s">
        <v>862</v>
      </c>
      <c r="K107" s="153" t="s">
        <v>458</v>
      </c>
      <c r="L107" s="153" t="s">
        <v>863</v>
      </c>
      <c r="M107" s="153" t="s">
        <v>409</v>
      </c>
      <c r="N107" s="153" t="s">
        <v>864</v>
      </c>
      <c r="O107" s="170">
        <v>8499.4500000000007</v>
      </c>
      <c r="P107" s="170">
        <v>8499.4500000000007</v>
      </c>
      <c r="Q107" s="168" t="s">
        <v>461</v>
      </c>
      <c r="R107" s="168" t="str">
        <f t="shared" si="15"/>
        <v>DEF</v>
      </c>
      <c r="S107" s="154">
        <f t="shared" si="16"/>
        <v>1699.8900000000003</v>
      </c>
    </row>
    <row r="108" spans="1:22">
      <c r="A108" s="153" t="s">
        <v>322</v>
      </c>
      <c r="B108" s="170">
        <v>1333</v>
      </c>
      <c r="C108" s="153" t="s">
        <v>865</v>
      </c>
      <c r="D108" s="153" t="s">
        <v>866</v>
      </c>
      <c r="F108" s="153" t="s">
        <v>403</v>
      </c>
      <c r="G108" s="155" t="s">
        <v>311</v>
      </c>
      <c r="H108" s="153" t="s">
        <v>867</v>
      </c>
      <c r="I108" s="153" t="s">
        <v>868</v>
      </c>
      <c r="J108" s="153" t="s">
        <v>869</v>
      </c>
      <c r="K108" s="153" t="s">
        <v>458</v>
      </c>
      <c r="L108" s="153" t="s">
        <v>870</v>
      </c>
      <c r="M108" s="153" t="s">
        <v>409</v>
      </c>
      <c r="N108" s="153" t="s">
        <v>871</v>
      </c>
      <c r="O108" s="170">
        <v>12155.5</v>
      </c>
      <c r="P108" s="170">
        <v>12155.5</v>
      </c>
      <c r="Q108" s="168" t="s">
        <v>461</v>
      </c>
      <c r="R108" s="168" t="str">
        <f t="shared" si="15"/>
        <v>DEF</v>
      </c>
      <c r="S108" s="154">
        <f t="shared" si="16"/>
        <v>2431.1</v>
      </c>
    </row>
    <row r="109" spans="1:22">
      <c r="A109" s="153" t="s">
        <v>322</v>
      </c>
      <c r="B109" s="170">
        <v>1337</v>
      </c>
      <c r="C109" s="153" t="s">
        <v>872</v>
      </c>
      <c r="D109" s="153" t="s">
        <v>873</v>
      </c>
      <c r="F109" s="153" t="s">
        <v>403</v>
      </c>
      <c r="G109" s="155" t="s">
        <v>311</v>
      </c>
      <c r="H109" s="153" t="s">
        <v>869</v>
      </c>
      <c r="I109" s="153" t="s">
        <v>874</v>
      </c>
      <c r="J109" s="153" t="s">
        <v>875</v>
      </c>
      <c r="K109" s="153" t="s">
        <v>458</v>
      </c>
      <c r="L109" s="153" t="s">
        <v>876</v>
      </c>
      <c r="M109" s="153" t="s">
        <v>409</v>
      </c>
      <c r="N109" s="153" t="s">
        <v>877</v>
      </c>
      <c r="O109" s="170">
        <v>9568.89</v>
      </c>
      <c r="P109" s="170">
        <v>9568.89</v>
      </c>
      <c r="Q109" s="168" t="s">
        <v>461</v>
      </c>
      <c r="R109" s="168" t="str">
        <f t="shared" si="15"/>
        <v>DEF</v>
      </c>
      <c r="S109" s="154">
        <f t="shared" si="16"/>
        <v>1913.778</v>
      </c>
    </row>
    <row r="110" spans="1:22">
      <c r="A110" s="153" t="s">
        <v>322</v>
      </c>
      <c r="B110" s="170">
        <v>1344</v>
      </c>
      <c r="C110" s="153" t="s">
        <v>878</v>
      </c>
      <c r="D110" s="153" t="s">
        <v>879</v>
      </c>
      <c r="F110" s="153" t="s">
        <v>403</v>
      </c>
      <c r="G110" s="155" t="s">
        <v>311</v>
      </c>
      <c r="H110" s="153" t="s">
        <v>880</v>
      </c>
      <c r="I110" s="153" t="s">
        <v>861</v>
      </c>
      <c r="J110" s="153" t="s">
        <v>881</v>
      </c>
      <c r="K110" s="153" t="s">
        <v>458</v>
      </c>
      <c r="L110" s="153" t="s">
        <v>882</v>
      </c>
      <c r="M110" s="153" t="s">
        <v>409</v>
      </c>
      <c r="N110" s="153" t="s">
        <v>781</v>
      </c>
      <c r="O110" s="170">
        <v>6361</v>
      </c>
      <c r="P110" s="170">
        <v>6361</v>
      </c>
      <c r="Q110" s="168" t="s">
        <v>461</v>
      </c>
      <c r="R110" s="168" t="str">
        <f t="shared" si="15"/>
        <v>DEF</v>
      </c>
      <c r="S110" s="154">
        <f t="shared" si="16"/>
        <v>1272.2</v>
      </c>
    </row>
    <row r="111" spans="1:22">
      <c r="A111" s="153" t="s">
        <v>322</v>
      </c>
      <c r="B111" s="170">
        <v>1350</v>
      </c>
      <c r="C111" s="153" t="s">
        <v>883</v>
      </c>
      <c r="D111" s="153" t="s">
        <v>884</v>
      </c>
      <c r="F111" s="153" t="s">
        <v>403</v>
      </c>
      <c r="G111" s="155" t="s">
        <v>311</v>
      </c>
      <c r="H111" s="153" t="s">
        <v>869</v>
      </c>
      <c r="I111" s="153" t="s">
        <v>750</v>
      </c>
      <c r="J111" s="153" t="s">
        <v>875</v>
      </c>
      <c r="K111" s="153" t="s">
        <v>458</v>
      </c>
      <c r="L111" s="153" t="s">
        <v>885</v>
      </c>
      <c r="M111" s="153" t="s">
        <v>886</v>
      </c>
      <c r="N111" s="153" t="s">
        <v>887</v>
      </c>
      <c r="O111" s="170">
        <v>1495.6</v>
      </c>
      <c r="P111" s="170">
        <v>3429.42</v>
      </c>
      <c r="Q111" s="168" t="s">
        <v>461</v>
      </c>
      <c r="R111" s="168" t="str">
        <f t="shared" si="15"/>
        <v>DEF</v>
      </c>
      <c r="S111" s="154">
        <f t="shared" si="16"/>
        <v>299.12</v>
      </c>
    </row>
    <row r="112" spans="1:22">
      <c r="A112" s="153" t="s">
        <v>322</v>
      </c>
      <c r="B112" s="170">
        <v>1352</v>
      </c>
      <c r="C112" s="153" t="s">
        <v>888</v>
      </c>
      <c r="D112" s="153" t="s">
        <v>889</v>
      </c>
      <c r="F112" s="153" t="s">
        <v>403</v>
      </c>
      <c r="G112" s="155" t="s">
        <v>311</v>
      </c>
      <c r="H112" s="153" t="s">
        <v>875</v>
      </c>
      <c r="I112" s="153" t="s">
        <v>890</v>
      </c>
      <c r="J112" s="153" t="s">
        <v>891</v>
      </c>
      <c r="K112" s="153" t="s">
        <v>458</v>
      </c>
      <c r="L112" s="153" t="s">
        <v>408</v>
      </c>
      <c r="M112" s="153" t="s">
        <v>409</v>
      </c>
      <c r="N112" s="153" t="s">
        <v>892</v>
      </c>
      <c r="O112" s="170">
        <v>10000</v>
      </c>
      <c r="P112" s="170">
        <v>10000</v>
      </c>
      <c r="Q112" s="168" t="s">
        <v>461</v>
      </c>
      <c r="R112" s="168" t="str">
        <f t="shared" si="15"/>
        <v>DEF</v>
      </c>
      <c r="S112" s="154">
        <f t="shared" si="16"/>
        <v>2000</v>
      </c>
    </row>
    <row r="113" spans="1:21">
      <c r="A113" s="153" t="s">
        <v>322</v>
      </c>
      <c r="B113" s="170">
        <v>1356</v>
      </c>
      <c r="C113" s="153" t="s">
        <v>893</v>
      </c>
      <c r="D113" s="153" t="s">
        <v>894</v>
      </c>
      <c r="F113" s="153" t="s">
        <v>403</v>
      </c>
      <c r="G113" s="155" t="s">
        <v>311</v>
      </c>
      <c r="H113" s="153" t="s">
        <v>875</v>
      </c>
      <c r="I113" s="153" t="s">
        <v>895</v>
      </c>
      <c r="J113" s="153" t="s">
        <v>891</v>
      </c>
      <c r="K113" s="153" t="s">
        <v>458</v>
      </c>
      <c r="L113" s="153" t="s">
        <v>896</v>
      </c>
      <c r="M113" s="153" t="s">
        <v>409</v>
      </c>
      <c r="N113" s="153" t="s">
        <v>897</v>
      </c>
      <c r="O113" s="170">
        <v>11552</v>
      </c>
      <c r="P113" s="170">
        <v>11552</v>
      </c>
      <c r="Q113" s="168" t="s">
        <v>461</v>
      </c>
      <c r="R113" s="168" t="str">
        <f t="shared" si="15"/>
        <v>DEF</v>
      </c>
      <c r="S113" s="154">
        <f t="shared" si="16"/>
        <v>2310.4</v>
      </c>
    </row>
    <row r="114" spans="1:21">
      <c r="B114" s="179" t="s">
        <v>898</v>
      </c>
      <c r="O114" s="170">
        <f>SUM(O105:O113)</f>
        <v>90988.33</v>
      </c>
      <c r="P114" s="170">
        <f>SUM(P105:P113)</f>
        <v>126728.54</v>
      </c>
      <c r="S114" s="156">
        <f>SUM(S105:S113)</f>
        <v>15062.077000000001</v>
      </c>
    </row>
    <row r="116" spans="1:21">
      <c r="A116" s="153" t="s">
        <v>323</v>
      </c>
      <c r="B116" s="170">
        <v>2021082</v>
      </c>
      <c r="C116" s="153" t="s">
        <v>899</v>
      </c>
      <c r="D116" s="153" t="s">
        <v>900</v>
      </c>
      <c r="F116" s="153" t="s">
        <v>403</v>
      </c>
      <c r="G116" s="153" t="s">
        <v>96</v>
      </c>
      <c r="H116" s="153" t="s">
        <v>433</v>
      </c>
      <c r="I116" s="153" t="s">
        <v>576</v>
      </c>
      <c r="J116" s="153" t="s">
        <v>434</v>
      </c>
      <c r="K116" s="153" t="s">
        <v>854</v>
      </c>
      <c r="L116" s="153" t="s">
        <v>901</v>
      </c>
      <c r="M116" s="153" t="s">
        <v>409</v>
      </c>
      <c r="N116" s="153" t="s">
        <v>902</v>
      </c>
      <c r="O116" s="170" t="s">
        <v>903</v>
      </c>
      <c r="P116" s="170">
        <v>144360.95000000001</v>
      </c>
      <c r="Q116" s="168" t="s">
        <v>258</v>
      </c>
      <c r="R116" s="168" t="str">
        <f t="shared" ref="R116" si="17">Q116</f>
        <v>A</v>
      </c>
      <c r="S116" s="154">
        <f t="shared" ref="S116" si="18">IF(E116="PLP",0,IF(E116="SRB",0,IF(G116="DEFERRED",O116*20%,IF(R116="A",O116*0.5%,IF(R116="B",O116*3%,O116*10%)))))</f>
        <v>721.80475000000013</v>
      </c>
    </row>
    <row r="117" spans="1:21">
      <c r="B117" s="179" t="s">
        <v>904</v>
      </c>
      <c r="O117" s="170" t="str">
        <f>O116</f>
        <v xml:space="preserve">     144360.95</v>
      </c>
      <c r="P117" s="170">
        <f>P116</f>
        <v>144360.95000000001</v>
      </c>
      <c r="S117" s="156">
        <f>S116</f>
        <v>721.80475000000013</v>
      </c>
    </row>
    <row r="119" spans="1:21">
      <c r="A119" s="153" t="s">
        <v>324</v>
      </c>
      <c r="B119" s="170">
        <v>2018117</v>
      </c>
      <c r="C119" s="153" t="s">
        <v>905</v>
      </c>
      <c r="D119" s="153" t="s">
        <v>906</v>
      </c>
      <c r="F119" s="153" t="s">
        <v>403</v>
      </c>
      <c r="G119" s="153" t="s">
        <v>907</v>
      </c>
      <c r="H119" s="153" t="s">
        <v>492</v>
      </c>
      <c r="I119" s="153" t="s">
        <v>492</v>
      </c>
      <c r="J119" s="153" t="s">
        <v>433</v>
      </c>
      <c r="K119" s="153" t="s">
        <v>494</v>
      </c>
      <c r="L119" s="153" t="s">
        <v>908</v>
      </c>
      <c r="M119" s="153" t="s">
        <v>409</v>
      </c>
      <c r="N119" s="153" t="s">
        <v>909</v>
      </c>
      <c r="O119" s="170">
        <v>7382.09</v>
      </c>
      <c r="P119" s="170">
        <v>7382.09</v>
      </c>
      <c r="Q119" s="168" t="s">
        <v>258</v>
      </c>
      <c r="R119" s="168" t="str">
        <f t="shared" ref="R119:R143" si="19">Q119</f>
        <v>A</v>
      </c>
      <c r="S119" s="154">
        <f t="shared" ref="S119:S143" si="20">IF(E119="PLP",0,IF(E119="SRB",0,IF(G119="DEFERRED",O119*20%,IF(R119="A",O119*0.5%,IF(R119="B",O119*3%,O119*10%)))))</f>
        <v>36.910450000000004</v>
      </c>
    </row>
    <row r="120" spans="1:21">
      <c r="A120" s="153" t="s">
        <v>324</v>
      </c>
      <c r="B120" s="170">
        <v>2019025</v>
      </c>
      <c r="C120" s="153" t="s">
        <v>910</v>
      </c>
      <c r="D120" s="153" t="s">
        <v>911</v>
      </c>
      <c r="F120" s="153" t="s">
        <v>403</v>
      </c>
      <c r="G120" s="153" t="s">
        <v>96</v>
      </c>
      <c r="H120" s="153" t="s">
        <v>433</v>
      </c>
      <c r="I120" s="153" t="s">
        <v>492</v>
      </c>
      <c r="J120" s="153" t="s">
        <v>434</v>
      </c>
      <c r="K120" s="153" t="s">
        <v>912</v>
      </c>
      <c r="L120" s="153" t="s">
        <v>913</v>
      </c>
      <c r="M120" s="153" t="s">
        <v>409</v>
      </c>
      <c r="N120" s="153" t="s">
        <v>914</v>
      </c>
      <c r="O120" s="170">
        <v>14784.26</v>
      </c>
      <c r="P120" s="170">
        <v>14784.26</v>
      </c>
      <c r="Q120" s="168" t="s">
        <v>245</v>
      </c>
      <c r="R120" s="168" t="str">
        <f t="shared" si="19"/>
        <v>B</v>
      </c>
      <c r="S120" s="154">
        <f t="shared" si="20"/>
        <v>443.52780000000001</v>
      </c>
    </row>
    <row r="121" spans="1:21">
      <c r="A121" s="153" t="s">
        <v>324</v>
      </c>
      <c r="B121" s="170">
        <v>2019030</v>
      </c>
      <c r="C121" s="153" t="s">
        <v>915</v>
      </c>
      <c r="D121" s="153" t="s">
        <v>916</v>
      </c>
      <c r="F121" s="153" t="s">
        <v>403</v>
      </c>
      <c r="G121" s="153" t="s">
        <v>96</v>
      </c>
      <c r="H121" s="153" t="s">
        <v>492</v>
      </c>
      <c r="I121" s="153" t="s">
        <v>493</v>
      </c>
      <c r="J121" s="153" t="s">
        <v>433</v>
      </c>
      <c r="K121" s="153" t="s">
        <v>917</v>
      </c>
      <c r="L121" s="153" t="s">
        <v>435</v>
      </c>
      <c r="M121" s="153" t="s">
        <v>409</v>
      </c>
      <c r="N121" s="153" t="s">
        <v>918</v>
      </c>
      <c r="O121" s="170">
        <v>10886.49</v>
      </c>
      <c r="P121" s="170">
        <v>10886.49</v>
      </c>
      <c r="Q121" s="168" t="s">
        <v>245</v>
      </c>
      <c r="R121" s="168" t="str">
        <f t="shared" si="19"/>
        <v>B</v>
      </c>
      <c r="S121" s="154">
        <f t="shared" si="20"/>
        <v>326.59469999999999</v>
      </c>
    </row>
    <row r="122" spans="1:21">
      <c r="A122" s="153" t="s">
        <v>324</v>
      </c>
      <c r="B122" s="170">
        <v>2019036</v>
      </c>
      <c r="C122" s="153" t="s">
        <v>919</v>
      </c>
      <c r="D122" s="153" t="s">
        <v>920</v>
      </c>
      <c r="F122" s="153" t="s">
        <v>403</v>
      </c>
      <c r="G122" s="153" t="s">
        <v>4</v>
      </c>
      <c r="H122" s="153" t="s">
        <v>532</v>
      </c>
      <c r="I122" s="153" t="s">
        <v>553</v>
      </c>
      <c r="J122" s="153" t="s">
        <v>734</v>
      </c>
      <c r="K122" s="153" t="s">
        <v>921</v>
      </c>
      <c r="L122" s="153" t="s">
        <v>922</v>
      </c>
      <c r="M122" s="153" t="s">
        <v>409</v>
      </c>
      <c r="N122" s="153" t="s">
        <v>923</v>
      </c>
      <c r="O122" s="170">
        <v>3498.53</v>
      </c>
      <c r="P122" s="170">
        <v>3498.53</v>
      </c>
      <c r="Q122" s="168" t="s">
        <v>245</v>
      </c>
      <c r="R122" s="168" t="str">
        <f t="shared" si="19"/>
        <v>B</v>
      </c>
      <c r="S122" s="154">
        <f t="shared" si="20"/>
        <v>104.9559</v>
      </c>
    </row>
    <row r="123" spans="1:21">
      <c r="A123" s="153" t="s">
        <v>324</v>
      </c>
      <c r="B123" s="170">
        <v>2019037</v>
      </c>
      <c r="C123" s="153" t="s">
        <v>924</v>
      </c>
      <c r="D123" s="153" t="s">
        <v>925</v>
      </c>
      <c r="F123" s="153" t="s">
        <v>403</v>
      </c>
      <c r="G123" s="153" t="s">
        <v>96</v>
      </c>
      <c r="H123" s="153" t="s">
        <v>492</v>
      </c>
      <c r="I123" s="153" t="s">
        <v>426</v>
      </c>
      <c r="J123" s="153" t="s">
        <v>433</v>
      </c>
      <c r="K123" s="153" t="s">
        <v>926</v>
      </c>
      <c r="L123" s="153" t="s">
        <v>927</v>
      </c>
      <c r="M123" s="153" t="s">
        <v>409</v>
      </c>
      <c r="N123" s="153" t="s">
        <v>928</v>
      </c>
      <c r="O123" s="170">
        <v>29185.95</v>
      </c>
      <c r="P123" s="170">
        <v>29185.95</v>
      </c>
      <c r="Q123" s="168" t="s">
        <v>245</v>
      </c>
      <c r="R123" s="168" t="str">
        <f t="shared" si="19"/>
        <v>B</v>
      </c>
      <c r="S123" s="154">
        <f t="shared" si="20"/>
        <v>875.57849999999996</v>
      </c>
    </row>
    <row r="124" spans="1:21">
      <c r="A124" s="153" t="s">
        <v>324</v>
      </c>
      <c r="B124" s="170">
        <v>2019039</v>
      </c>
      <c r="C124" s="153" t="s">
        <v>929</v>
      </c>
      <c r="D124" s="153" t="s">
        <v>930</v>
      </c>
      <c r="F124" s="153" t="s">
        <v>403</v>
      </c>
      <c r="G124" s="153" t="s">
        <v>96</v>
      </c>
      <c r="H124" s="153" t="s">
        <v>492</v>
      </c>
      <c r="I124" s="153" t="s">
        <v>492</v>
      </c>
      <c r="J124" s="153" t="s">
        <v>433</v>
      </c>
      <c r="K124" s="153" t="s">
        <v>931</v>
      </c>
      <c r="L124" s="153" t="s">
        <v>932</v>
      </c>
      <c r="M124" s="153" t="s">
        <v>409</v>
      </c>
      <c r="N124" s="153" t="s">
        <v>933</v>
      </c>
      <c r="O124" s="170">
        <v>23198.58</v>
      </c>
      <c r="P124" s="170">
        <v>23198.58</v>
      </c>
      <c r="Q124" s="168" t="s">
        <v>245</v>
      </c>
      <c r="R124" s="168" t="str">
        <f t="shared" si="19"/>
        <v>B</v>
      </c>
      <c r="S124" s="154">
        <f t="shared" si="20"/>
        <v>695.95740000000001</v>
      </c>
    </row>
    <row r="125" spans="1:21">
      <c r="A125" s="153" t="s">
        <v>324</v>
      </c>
      <c r="B125" s="170">
        <v>2019046</v>
      </c>
      <c r="C125" s="153" t="s">
        <v>934</v>
      </c>
      <c r="D125" s="153" t="s">
        <v>935</v>
      </c>
      <c r="F125" s="153" t="s">
        <v>403</v>
      </c>
      <c r="G125" s="153" t="s">
        <v>96</v>
      </c>
      <c r="H125" s="153" t="s">
        <v>492</v>
      </c>
      <c r="I125" s="153" t="s">
        <v>553</v>
      </c>
      <c r="J125" s="153" t="s">
        <v>433</v>
      </c>
      <c r="K125" s="153" t="s">
        <v>912</v>
      </c>
      <c r="L125" s="153" t="s">
        <v>936</v>
      </c>
      <c r="M125" s="153" t="s">
        <v>409</v>
      </c>
      <c r="N125" s="153" t="s">
        <v>937</v>
      </c>
      <c r="O125" s="170">
        <v>11545.08</v>
      </c>
      <c r="P125" s="170">
        <v>11545.08</v>
      </c>
      <c r="Q125" s="168" t="s">
        <v>258</v>
      </c>
      <c r="R125" s="168" t="str">
        <f t="shared" si="19"/>
        <v>A</v>
      </c>
      <c r="S125" s="154">
        <f t="shared" si="20"/>
        <v>57.7254</v>
      </c>
    </row>
    <row r="126" spans="1:21">
      <c r="A126" s="153" t="s">
        <v>324</v>
      </c>
      <c r="B126" s="170">
        <v>2019056</v>
      </c>
      <c r="C126" s="153" t="s">
        <v>938</v>
      </c>
      <c r="D126" s="153" t="s">
        <v>939</v>
      </c>
      <c r="F126" s="153" t="s">
        <v>403</v>
      </c>
      <c r="G126" s="153" t="s">
        <v>96</v>
      </c>
      <c r="H126" s="153" t="s">
        <v>439</v>
      </c>
      <c r="I126" s="153" t="s">
        <v>439</v>
      </c>
      <c r="J126" s="153" t="s">
        <v>433</v>
      </c>
      <c r="K126" s="153" t="s">
        <v>912</v>
      </c>
      <c r="L126" s="153" t="s">
        <v>940</v>
      </c>
      <c r="M126" s="153" t="s">
        <v>409</v>
      </c>
      <c r="N126" s="153" t="s">
        <v>941</v>
      </c>
      <c r="O126" s="170">
        <v>17778.89</v>
      </c>
      <c r="P126" s="170">
        <v>17778.89</v>
      </c>
      <c r="Q126" s="168" t="s">
        <v>245</v>
      </c>
      <c r="R126" s="168" t="str">
        <f t="shared" si="19"/>
        <v>B</v>
      </c>
      <c r="S126" s="154">
        <f t="shared" si="20"/>
        <v>533.36669999999992</v>
      </c>
    </row>
    <row r="127" spans="1:21">
      <c r="A127" s="153" t="s">
        <v>324</v>
      </c>
      <c r="B127" s="170">
        <v>2019069</v>
      </c>
      <c r="C127" s="153" t="s">
        <v>942</v>
      </c>
      <c r="D127" s="153" t="s">
        <v>943</v>
      </c>
      <c r="F127" s="153" t="s">
        <v>403</v>
      </c>
      <c r="G127" s="153" t="s">
        <v>96</v>
      </c>
      <c r="H127" s="153" t="s">
        <v>944</v>
      </c>
      <c r="I127" s="153" t="s">
        <v>945</v>
      </c>
      <c r="J127" s="153" t="s">
        <v>601</v>
      </c>
      <c r="K127" s="153" t="s">
        <v>917</v>
      </c>
      <c r="L127" s="153" t="s">
        <v>587</v>
      </c>
      <c r="M127" s="153" t="s">
        <v>409</v>
      </c>
      <c r="N127" s="153" t="s">
        <v>946</v>
      </c>
      <c r="O127" s="170">
        <v>23774.04</v>
      </c>
      <c r="P127" s="170">
        <v>23774.04</v>
      </c>
      <c r="Q127" s="168" t="s">
        <v>254</v>
      </c>
      <c r="R127" s="168" t="str">
        <f t="shared" si="19"/>
        <v>C</v>
      </c>
      <c r="S127" s="154">
        <f t="shared" si="20"/>
        <v>2377.404</v>
      </c>
      <c r="T127" s="153">
        <v>9</v>
      </c>
      <c r="U127" s="153">
        <v>4</v>
      </c>
    </row>
    <row r="128" spans="1:21">
      <c r="A128" s="153" t="s">
        <v>324</v>
      </c>
      <c r="B128" s="170">
        <v>2019125</v>
      </c>
      <c r="C128" s="153" t="s">
        <v>947</v>
      </c>
      <c r="D128" s="153" t="s">
        <v>948</v>
      </c>
      <c r="F128" s="153" t="s">
        <v>403</v>
      </c>
      <c r="G128" s="153" t="s">
        <v>96</v>
      </c>
      <c r="H128" s="153" t="s">
        <v>492</v>
      </c>
      <c r="I128" s="153" t="s">
        <v>492</v>
      </c>
      <c r="J128" s="153" t="s">
        <v>433</v>
      </c>
      <c r="K128" s="153" t="s">
        <v>912</v>
      </c>
      <c r="L128" s="153" t="s">
        <v>422</v>
      </c>
      <c r="M128" s="153" t="s">
        <v>409</v>
      </c>
      <c r="N128" s="153" t="s">
        <v>731</v>
      </c>
      <c r="O128" s="170">
        <v>13594.04</v>
      </c>
      <c r="P128" s="170">
        <v>13594.04</v>
      </c>
      <c r="Q128" s="168" t="s">
        <v>245</v>
      </c>
      <c r="R128" s="168" t="str">
        <f t="shared" si="19"/>
        <v>B</v>
      </c>
      <c r="S128" s="154">
        <f t="shared" si="20"/>
        <v>407.82120000000003</v>
      </c>
    </row>
    <row r="129" spans="1:22">
      <c r="A129" s="153" t="s">
        <v>324</v>
      </c>
      <c r="B129" s="170">
        <v>2019126</v>
      </c>
      <c r="C129" s="153" t="s">
        <v>949</v>
      </c>
      <c r="D129" s="153" t="s">
        <v>950</v>
      </c>
      <c r="F129" s="153" t="s">
        <v>403</v>
      </c>
      <c r="G129" s="153" t="s">
        <v>96</v>
      </c>
      <c r="H129" s="153" t="s">
        <v>433</v>
      </c>
      <c r="I129" s="153" t="s">
        <v>427</v>
      </c>
      <c r="J129" s="153" t="s">
        <v>434</v>
      </c>
      <c r="K129" s="153" t="s">
        <v>931</v>
      </c>
      <c r="L129" s="153" t="s">
        <v>951</v>
      </c>
      <c r="M129" s="153" t="s">
        <v>409</v>
      </c>
      <c r="N129" s="153" t="s">
        <v>952</v>
      </c>
      <c r="O129" s="170">
        <v>22235.7</v>
      </c>
      <c r="P129" s="170">
        <v>22235.7</v>
      </c>
      <c r="Q129" s="168" t="s">
        <v>258</v>
      </c>
      <c r="R129" s="168" t="str">
        <f t="shared" si="19"/>
        <v>A</v>
      </c>
      <c r="S129" s="154">
        <f t="shared" si="20"/>
        <v>111.1785</v>
      </c>
    </row>
    <row r="130" spans="1:22">
      <c r="A130" s="153" t="s">
        <v>324</v>
      </c>
      <c r="B130" s="170">
        <v>2019131</v>
      </c>
      <c r="C130" s="153" t="s">
        <v>953</v>
      </c>
      <c r="D130" s="153" t="s">
        <v>954</v>
      </c>
      <c r="F130" s="153" t="s">
        <v>403</v>
      </c>
      <c r="G130" s="153" t="s">
        <v>96</v>
      </c>
      <c r="H130" s="153" t="s">
        <v>492</v>
      </c>
      <c r="I130" s="153" t="s">
        <v>420</v>
      </c>
      <c r="J130" s="153" t="s">
        <v>433</v>
      </c>
      <c r="K130" s="153" t="s">
        <v>955</v>
      </c>
      <c r="L130" s="153" t="s">
        <v>422</v>
      </c>
      <c r="M130" s="153" t="s">
        <v>409</v>
      </c>
      <c r="N130" s="153" t="s">
        <v>731</v>
      </c>
      <c r="O130" s="170">
        <v>13223</v>
      </c>
      <c r="P130" s="170">
        <v>13223</v>
      </c>
      <c r="Q130" s="168" t="s">
        <v>258</v>
      </c>
      <c r="R130" s="168" t="str">
        <f t="shared" si="19"/>
        <v>A</v>
      </c>
      <c r="S130" s="154">
        <f t="shared" si="20"/>
        <v>66.114999999999995</v>
      </c>
    </row>
    <row r="131" spans="1:22">
      <c r="A131" s="153" t="s">
        <v>324</v>
      </c>
      <c r="B131" s="170">
        <v>2019149</v>
      </c>
      <c r="C131" s="153" t="s">
        <v>956</v>
      </c>
      <c r="D131" s="153" t="s">
        <v>957</v>
      </c>
      <c r="F131" s="153" t="s">
        <v>403</v>
      </c>
      <c r="G131" s="153" t="s">
        <v>96</v>
      </c>
      <c r="H131" s="153" t="s">
        <v>492</v>
      </c>
      <c r="I131" s="153" t="s">
        <v>413</v>
      </c>
      <c r="J131" s="153" t="s">
        <v>433</v>
      </c>
      <c r="K131" s="153" t="s">
        <v>958</v>
      </c>
      <c r="L131" s="153" t="s">
        <v>959</v>
      </c>
      <c r="M131" s="153" t="s">
        <v>409</v>
      </c>
      <c r="N131" s="153" t="s">
        <v>960</v>
      </c>
      <c r="O131" s="170">
        <v>11514.74</v>
      </c>
      <c r="P131" s="170">
        <v>11514.74</v>
      </c>
      <c r="Q131" s="168" t="s">
        <v>245</v>
      </c>
      <c r="R131" s="168" t="s">
        <v>254</v>
      </c>
      <c r="S131" s="154">
        <f t="shared" si="20"/>
        <v>1151.4739999999999</v>
      </c>
      <c r="T131" s="153">
        <v>2</v>
      </c>
      <c r="U131" s="153">
        <v>0</v>
      </c>
      <c r="V131" s="153" t="s">
        <v>498</v>
      </c>
    </row>
    <row r="132" spans="1:22">
      <c r="A132" s="153" t="s">
        <v>324</v>
      </c>
      <c r="B132" s="170">
        <v>2019164</v>
      </c>
      <c r="C132" s="153" t="s">
        <v>961</v>
      </c>
      <c r="D132" s="153" t="s">
        <v>962</v>
      </c>
      <c r="F132" s="153" t="s">
        <v>403</v>
      </c>
      <c r="G132" s="153" t="s">
        <v>96</v>
      </c>
      <c r="H132" s="153" t="s">
        <v>492</v>
      </c>
      <c r="I132" s="153" t="s">
        <v>492</v>
      </c>
      <c r="J132" s="153" t="s">
        <v>433</v>
      </c>
      <c r="K132" s="153" t="s">
        <v>963</v>
      </c>
      <c r="L132" s="153" t="s">
        <v>587</v>
      </c>
      <c r="M132" s="153" t="s">
        <v>409</v>
      </c>
      <c r="N132" s="153" t="s">
        <v>946</v>
      </c>
      <c r="O132" s="170">
        <v>23866.39</v>
      </c>
      <c r="P132" s="170">
        <v>23866.39</v>
      </c>
      <c r="Q132" s="168" t="s">
        <v>258</v>
      </c>
      <c r="R132" s="168" t="str">
        <f t="shared" si="19"/>
        <v>A</v>
      </c>
      <c r="S132" s="154">
        <f t="shared" si="20"/>
        <v>119.33195000000001</v>
      </c>
    </row>
    <row r="133" spans="1:22">
      <c r="A133" s="153" t="s">
        <v>324</v>
      </c>
      <c r="B133" s="170">
        <v>2019184</v>
      </c>
      <c r="C133" s="153" t="s">
        <v>964</v>
      </c>
      <c r="D133" s="153" t="s">
        <v>965</v>
      </c>
      <c r="F133" s="153" t="s">
        <v>403</v>
      </c>
      <c r="G133" s="153" t="s">
        <v>96</v>
      </c>
      <c r="H133" s="153" t="s">
        <v>492</v>
      </c>
      <c r="I133" s="153" t="s">
        <v>420</v>
      </c>
      <c r="J133" s="153" t="s">
        <v>433</v>
      </c>
      <c r="K133" s="153" t="s">
        <v>966</v>
      </c>
      <c r="L133" s="153" t="s">
        <v>967</v>
      </c>
      <c r="M133" s="153" t="s">
        <v>409</v>
      </c>
      <c r="N133" s="153" t="s">
        <v>968</v>
      </c>
      <c r="O133" s="170">
        <v>16509.66</v>
      </c>
      <c r="P133" s="170">
        <v>16509.66</v>
      </c>
      <c r="Q133" s="168" t="s">
        <v>254</v>
      </c>
      <c r="R133" s="168" t="str">
        <f t="shared" si="19"/>
        <v>C</v>
      </c>
      <c r="S133" s="154">
        <f t="shared" si="20"/>
        <v>1650.9660000000001</v>
      </c>
      <c r="T133" s="153">
        <v>11</v>
      </c>
      <c r="U133" s="153">
        <v>7</v>
      </c>
    </row>
    <row r="134" spans="1:22">
      <c r="A134" s="153" t="s">
        <v>324</v>
      </c>
      <c r="B134" s="170">
        <v>2020021</v>
      </c>
      <c r="C134" s="153" t="s">
        <v>969</v>
      </c>
      <c r="D134" s="153" t="s">
        <v>970</v>
      </c>
      <c r="F134" s="153" t="s">
        <v>403</v>
      </c>
      <c r="G134" s="153" t="s">
        <v>96</v>
      </c>
      <c r="H134" s="153" t="s">
        <v>492</v>
      </c>
      <c r="I134" s="153" t="s">
        <v>971</v>
      </c>
      <c r="J134" s="153" t="s">
        <v>433</v>
      </c>
      <c r="K134" s="153" t="s">
        <v>972</v>
      </c>
      <c r="L134" s="153" t="s">
        <v>973</v>
      </c>
      <c r="M134" s="153" t="s">
        <v>409</v>
      </c>
      <c r="N134" s="153" t="s">
        <v>974</v>
      </c>
      <c r="O134" s="170">
        <v>27165.08</v>
      </c>
      <c r="P134" s="170">
        <v>27165.08</v>
      </c>
      <c r="Q134" s="168" t="s">
        <v>258</v>
      </c>
      <c r="R134" s="168" t="str">
        <f t="shared" si="19"/>
        <v>A</v>
      </c>
      <c r="S134" s="154">
        <f t="shared" si="20"/>
        <v>135.8254</v>
      </c>
    </row>
    <row r="135" spans="1:22">
      <c r="A135" s="153" t="s">
        <v>324</v>
      </c>
      <c r="B135" s="170">
        <v>2020028</v>
      </c>
      <c r="C135" s="153" t="s">
        <v>975</v>
      </c>
      <c r="D135" s="153" t="s">
        <v>976</v>
      </c>
      <c r="F135" s="153" t="s">
        <v>403</v>
      </c>
      <c r="G135" s="153" t="s">
        <v>96</v>
      </c>
      <c r="H135" s="153" t="s">
        <v>492</v>
      </c>
      <c r="I135" s="153" t="s">
        <v>439</v>
      </c>
      <c r="J135" s="153" t="s">
        <v>433</v>
      </c>
      <c r="K135" s="153" t="s">
        <v>972</v>
      </c>
      <c r="L135" s="153" t="s">
        <v>927</v>
      </c>
      <c r="M135" s="153" t="s">
        <v>409</v>
      </c>
      <c r="N135" s="153" t="s">
        <v>928</v>
      </c>
      <c r="O135" s="170">
        <v>29975.1</v>
      </c>
      <c r="P135" s="170">
        <v>29975.1</v>
      </c>
      <c r="Q135" s="168" t="s">
        <v>245</v>
      </c>
      <c r="R135" s="168" t="str">
        <f t="shared" si="19"/>
        <v>B</v>
      </c>
      <c r="S135" s="154">
        <f t="shared" si="20"/>
        <v>899.25299999999993</v>
      </c>
    </row>
    <row r="136" spans="1:22">
      <c r="A136" s="153" t="s">
        <v>324</v>
      </c>
      <c r="B136" s="170">
        <v>2020034</v>
      </c>
      <c r="C136" s="153" t="s">
        <v>977</v>
      </c>
      <c r="D136" s="153" t="s">
        <v>978</v>
      </c>
      <c r="F136" s="153" t="s">
        <v>403</v>
      </c>
      <c r="G136" s="153" t="s">
        <v>96</v>
      </c>
      <c r="H136" s="153" t="s">
        <v>492</v>
      </c>
      <c r="I136" s="153" t="s">
        <v>532</v>
      </c>
      <c r="J136" s="153" t="s">
        <v>433</v>
      </c>
      <c r="K136" s="153" t="s">
        <v>931</v>
      </c>
      <c r="L136" s="153" t="s">
        <v>523</v>
      </c>
      <c r="M136" s="153" t="s">
        <v>409</v>
      </c>
      <c r="N136" s="153" t="s">
        <v>979</v>
      </c>
      <c r="O136" s="170">
        <v>13001.69</v>
      </c>
      <c r="P136" s="170">
        <v>13001.69</v>
      </c>
      <c r="Q136" s="168" t="s">
        <v>245</v>
      </c>
      <c r="R136" s="168" t="str">
        <f t="shared" si="19"/>
        <v>B</v>
      </c>
      <c r="S136" s="154">
        <f t="shared" si="20"/>
        <v>390.05070000000001</v>
      </c>
    </row>
    <row r="137" spans="1:22">
      <c r="A137" s="153" t="s">
        <v>324</v>
      </c>
      <c r="B137" s="170">
        <v>2020068</v>
      </c>
      <c r="C137" s="153" t="s">
        <v>980</v>
      </c>
      <c r="D137" s="153" t="s">
        <v>981</v>
      </c>
      <c r="F137" s="153" t="s">
        <v>403</v>
      </c>
      <c r="G137" s="153" t="s">
        <v>96</v>
      </c>
      <c r="H137" s="153" t="s">
        <v>433</v>
      </c>
      <c r="I137" s="153" t="s">
        <v>427</v>
      </c>
      <c r="J137" s="153" t="s">
        <v>434</v>
      </c>
      <c r="K137" s="153" t="s">
        <v>982</v>
      </c>
      <c r="L137" s="153" t="s">
        <v>983</v>
      </c>
      <c r="M137" s="153" t="s">
        <v>409</v>
      </c>
      <c r="N137" s="153" t="s">
        <v>984</v>
      </c>
      <c r="O137" s="170">
        <v>29707.96</v>
      </c>
      <c r="P137" s="170">
        <v>29707.96</v>
      </c>
      <c r="Q137" s="168" t="s">
        <v>245</v>
      </c>
      <c r="R137" s="168" t="str">
        <f t="shared" si="19"/>
        <v>B</v>
      </c>
      <c r="S137" s="154">
        <f t="shared" si="20"/>
        <v>891.23879999999997</v>
      </c>
    </row>
    <row r="138" spans="1:22">
      <c r="A138" s="153" t="s">
        <v>324</v>
      </c>
      <c r="B138" s="170">
        <v>2020086</v>
      </c>
      <c r="C138" s="153" t="s">
        <v>985</v>
      </c>
      <c r="D138" s="153" t="s">
        <v>986</v>
      </c>
      <c r="F138" s="153" t="s">
        <v>403</v>
      </c>
      <c r="G138" s="153" t="s">
        <v>96</v>
      </c>
      <c r="H138" s="153" t="s">
        <v>433</v>
      </c>
      <c r="I138" s="153" t="s">
        <v>427</v>
      </c>
      <c r="J138" s="153" t="s">
        <v>434</v>
      </c>
      <c r="K138" s="153" t="s">
        <v>955</v>
      </c>
      <c r="L138" s="153" t="s">
        <v>987</v>
      </c>
      <c r="M138" s="153" t="s">
        <v>409</v>
      </c>
      <c r="N138" s="153" t="s">
        <v>988</v>
      </c>
      <c r="O138" s="170">
        <v>5281.85</v>
      </c>
      <c r="P138" s="170">
        <v>5281.85</v>
      </c>
      <c r="Q138" s="168" t="s">
        <v>258</v>
      </c>
      <c r="R138" s="168" t="str">
        <f t="shared" si="19"/>
        <v>A</v>
      </c>
      <c r="S138" s="154">
        <f t="shared" si="20"/>
        <v>26.409250000000004</v>
      </c>
    </row>
    <row r="139" spans="1:22">
      <c r="A139" s="153" t="s">
        <v>324</v>
      </c>
      <c r="B139" s="170">
        <v>2020111</v>
      </c>
      <c r="C139" s="153" t="s">
        <v>989</v>
      </c>
      <c r="D139" s="153" t="s">
        <v>990</v>
      </c>
      <c r="F139" s="153" t="s">
        <v>403</v>
      </c>
      <c r="G139" s="153" t="s">
        <v>96</v>
      </c>
      <c r="H139" s="153" t="s">
        <v>433</v>
      </c>
      <c r="I139" s="153" t="s">
        <v>427</v>
      </c>
      <c r="J139" s="153" t="s">
        <v>434</v>
      </c>
      <c r="K139" s="153" t="s">
        <v>955</v>
      </c>
      <c r="L139" s="153" t="s">
        <v>991</v>
      </c>
      <c r="M139" s="153" t="s">
        <v>409</v>
      </c>
      <c r="N139" s="153" t="s">
        <v>992</v>
      </c>
      <c r="O139" s="170">
        <v>8243.6</v>
      </c>
      <c r="P139" s="170">
        <v>8243.6</v>
      </c>
      <c r="Q139" s="168" t="s">
        <v>258</v>
      </c>
      <c r="R139" s="168" t="str">
        <f t="shared" si="19"/>
        <v>A</v>
      </c>
      <c r="S139" s="154">
        <f t="shared" si="20"/>
        <v>41.218000000000004</v>
      </c>
    </row>
    <row r="140" spans="1:22">
      <c r="A140" s="153" t="s">
        <v>324</v>
      </c>
      <c r="B140" s="170">
        <v>2020116</v>
      </c>
      <c r="C140" s="153" t="s">
        <v>993</v>
      </c>
      <c r="D140" s="153" t="s">
        <v>994</v>
      </c>
      <c r="F140" s="153" t="s">
        <v>403</v>
      </c>
      <c r="G140" s="153" t="s">
        <v>96</v>
      </c>
      <c r="H140" s="153" t="s">
        <v>433</v>
      </c>
      <c r="I140" s="153" t="s">
        <v>427</v>
      </c>
      <c r="J140" s="153" t="s">
        <v>434</v>
      </c>
      <c r="K140" s="153" t="s">
        <v>958</v>
      </c>
      <c r="L140" s="153" t="s">
        <v>995</v>
      </c>
      <c r="M140" s="153" t="s">
        <v>409</v>
      </c>
      <c r="N140" s="153" t="s">
        <v>996</v>
      </c>
      <c r="O140" s="170">
        <v>25474.89</v>
      </c>
      <c r="P140" s="170">
        <v>25474.89</v>
      </c>
      <c r="Q140" s="168" t="s">
        <v>245</v>
      </c>
      <c r="R140" s="168" t="str">
        <f t="shared" si="19"/>
        <v>B</v>
      </c>
      <c r="S140" s="154">
        <f t="shared" si="20"/>
        <v>764.24669999999992</v>
      </c>
    </row>
    <row r="141" spans="1:22">
      <c r="A141" s="153" t="s">
        <v>324</v>
      </c>
      <c r="B141" s="170">
        <v>2020130</v>
      </c>
      <c r="C141" s="153" t="s">
        <v>997</v>
      </c>
      <c r="D141" s="153" t="s">
        <v>998</v>
      </c>
      <c r="F141" s="153" t="s">
        <v>403</v>
      </c>
      <c r="G141" s="153" t="s">
        <v>96</v>
      </c>
      <c r="H141" s="153" t="s">
        <v>492</v>
      </c>
      <c r="I141" s="153" t="s">
        <v>492</v>
      </c>
      <c r="J141" s="153" t="s">
        <v>433</v>
      </c>
      <c r="K141" s="153" t="s">
        <v>931</v>
      </c>
      <c r="L141" s="153" t="s">
        <v>999</v>
      </c>
      <c r="M141" s="153" t="s">
        <v>409</v>
      </c>
      <c r="N141" s="153" t="s">
        <v>1000</v>
      </c>
      <c r="O141" s="170">
        <v>28714.58</v>
      </c>
      <c r="P141" s="170">
        <v>28714.58</v>
      </c>
      <c r="Q141" s="168" t="s">
        <v>245</v>
      </c>
      <c r="R141" s="168" t="str">
        <f t="shared" si="19"/>
        <v>B</v>
      </c>
      <c r="S141" s="154">
        <f t="shared" si="20"/>
        <v>861.43740000000003</v>
      </c>
    </row>
    <row r="142" spans="1:22">
      <c r="A142" s="153" t="s">
        <v>324</v>
      </c>
      <c r="B142" s="170">
        <v>2020145</v>
      </c>
      <c r="C142" s="153" t="s">
        <v>1001</v>
      </c>
      <c r="D142" s="153" t="s">
        <v>1002</v>
      </c>
      <c r="F142" s="153" t="s">
        <v>403</v>
      </c>
      <c r="G142" s="153" t="s">
        <v>96</v>
      </c>
      <c r="H142" s="153" t="s">
        <v>492</v>
      </c>
      <c r="I142" s="153" t="s">
        <v>610</v>
      </c>
      <c r="J142" s="153" t="s">
        <v>433</v>
      </c>
      <c r="K142" s="153" t="s">
        <v>1003</v>
      </c>
      <c r="L142" s="153" t="s">
        <v>1004</v>
      </c>
      <c r="M142" s="153" t="s">
        <v>409</v>
      </c>
      <c r="N142" s="153" t="s">
        <v>1005</v>
      </c>
      <c r="O142" s="170">
        <v>11449.78</v>
      </c>
      <c r="P142" s="170">
        <v>11449.78</v>
      </c>
      <c r="Q142" s="168" t="s">
        <v>245</v>
      </c>
      <c r="R142" s="168" t="s">
        <v>254</v>
      </c>
      <c r="S142" s="154">
        <f t="shared" si="20"/>
        <v>1144.9780000000001</v>
      </c>
      <c r="T142" s="153">
        <v>2</v>
      </c>
      <c r="U142" s="153">
        <v>0</v>
      </c>
      <c r="V142" s="153" t="s">
        <v>498</v>
      </c>
    </row>
    <row r="143" spans="1:22">
      <c r="A143" s="153" t="s">
        <v>324</v>
      </c>
      <c r="B143" s="170">
        <v>2021013</v>
      </c>
      <c r="C143" s="153" t="s">
        <v>1006</v>
      </c>
      <c r="D143" s="153" t="s">
        <v>1007</v>
      </c>
      <c r="F143" s="153" t="s">
        <v>403</v>
      </c>
      <c r="G143" s="153" t="s">
        <v>96</v>
      </c>
      <c r="H143" s="153" t="s">
        <v>492</v>
      </c>
      <c r="I143" s="153" t="s">
        <v>492</v>
      </c>
      <c r="J143" s="153" t="s">
        <v>433</v>
      </c>
      <c r="K143" s="153" t="s">
        <v>955</v>
      </c>
      <c r="L143" s="153" t="s">
        <v>690</v>
      </c>
      <c r="M143" s="153" t="s">
        <v>409</v>
      </c>
      <c r="N143" s="153" t="s">
        <v>1008</v>
      </c>
      <c r="O143" s="170">
        <v>16597.37</v>
      </c>
      <c r="P143" s="170">
        <v>16597.37</v>
      </c>
      <c r="Q143" s="168" t="s">
        <v>245</v>
      </c>
      <c r="R143" s="168" t="str">
        <f t="shared" si="19"/>
        <v>B</v>
      </c>
      <c r="S143" s="154">
        <f t="shared" si="20"/>
        <v>497.92109999999997</v>
      </c>
    </row>
    <row r="144" spans="1:22">
      <c r="B144" s="179" t="s">
        <v>1009</v>
      </c>
      <c r="O144" s="170">
        <f>SUM(O119:O143)</f>
        <v>438589.34</v>
      </c>
      <c r="P144" s="170">
        <f>SUM(P119:P143)</f>
        <v>438589.34</v>
      </c>
      <c r="S144" s="156">
        <f>SUM(S119:S143)</f>
        <v>14611.485850000001</v>
      </c>
    </row>
    <row r="146" spans="1:21">
      <c r="A146" s="153" t="s">
        <v>325</v>
      </c>
      <c r="B146" s="170">
        <v>2017018</v>
      </c>
      <c r="C146" s="153" t="s">
        <v>1010</v>
      </c>
      <c r="D146" s="153" t="s">
        <v>1011</v>
      </c>
      <c r="F146" s="153" t="s">
        <v>403</v>
      </c>
      <c r="G146" s="153" t="s">
        <v>907</v>
      </c>
      <c r="H146" s="153" t="s">
        <v>694</v>
      </c>
      <c r="I146" s="153" t="s">
        <v>426</v>
      </c>
      <c r="J146" s="153" t="s">
        <v>695</v>
      </c>
      <c r="K146" s="153" t="s">
        <v>1012</v>
      </c>
      <c r="L146" s="153" t="s">
        <v>1013</v>
      </c>
      <c r="M146" s="153" t="s">
        <v>409</v>
      </c>
      <c r="N146" s="153" t="s">
        <v>1014</v>
      </c>
      <c r="O146" s="170">
        <v>9672.75</v>
      </c>
      <c r="P146" s="170">
        <v>9672.75</v>
      </c>
      <c r="Q146" s="168" t="s">
        <v>245</v>
      </c>
      <c r="R146" s="168" t="str">
        <f t="shared" ref="R146:R170" si="21">Q146</f>
        <v>B</v>
      </c>
      <c r="S146" s="154">
        <f t="shared" ref="S146:S170" si="22">IF(E146="PLP",0,IF(E146="SRB",0,IF(G146="DEFERRED",O146*20%,IF(R146="A",O146*0.5%,IF(R146="B",O146*3%,O146*10%)))))</f>
        <v>290.1825</v>
      </c>
    </row>
    <row r="147" spans="1:21">
      <c r="A147" s="153" t="s">
        <v>325</v>
      </c>
      <c r="B147" s="170">
        <v>2017053</v>
      </c>
      <c r="C147" s="153" t="s">
        <v>1015</v>
      </c>
      <c r="D147" s="153" t="s">
        <v>1016</v>
      </c>
      <c r="F147" s="153" t="s">
        <v>403</v>
      </c>
      <c r="G147" s="153" t="s">
        <v>907</v>
      </c>
      <c r="H147" s="153" t="s">
        <v>433</v>
      </c>
      <c r="I147" s="153" t="s">
        <v>427</v>
      </c>
      <c r="J147" s="153" t="s">
        <v>434</v>
      </c>
      <c r="K147" s="153" t="s">
        <v>494</v>
      </c>
      <c r="L147" s="153" t="s">
        <v>1017</v>
      </c>
      <c r="M147" s="153" t="s">
        <v>409</v>
      </c>
      <c r="N147" s="153" t="s">
        <v>1018</v>
      </c>
      <c r="O147" s="170">
        <v>33404.86</v>
      </c>
      <c r="P147" s="170">
        <v>33404.86</v>
      </c>
      <c r="Q147" s="168" t="s">
        <v>254</v>
      </c>
      <c r="R147" s="168" t="str">
        <f t="shared" si="21"/>
        <v>C</v>
      </c>
      <c r="S147" s="154">
        <f t="shared" si="22"/>
        <v>3340.4860000000003</v>
      </c>
    </row>
    <row r="148" spans="1:21">
      <c r="A148" s="153" t="s">
        <v>325</v>
      </c>
      <c r="B148" s="170">
        <v>2017056</v>
      </c>
      <c r="C148" s="153" t="s">
        <v>1019</v>
      </c>
      <c r="D148" s="153" t="s">
        <v>1020</v>
      </c>
      <c r="F148" s="153" t="s">
        <v>403</v>
      </c>
      <c r="G148" s="153" t="s">
        <v>907</v>
      </c>
      <c r="H148" s="153" t="s">
        <v>492</v>
      </c>
      <c r="I148" s="153" t="s">
        <v>493</v>
      </c>
      <c r="J148" s="153" t="s">
        <v>433</v>
      </c>
      <c r="K148" s="153" t="s">
        <v>494</v>
      </c>
      <c r="L148" s="153" t="s">
        <v>1021</v>
      </c>
      <c r="M148" s="153" t="s">
        <v>1022</v>
      </c>
      <c r="N148" s="153" t="s">
        <v>1023</v>
      </c>
      <c r="O148" s="170">
        <v>1331.86</v>
      </c>
      <c r="P148" s="170">
        <v>12786.72</v>
      </c>
      <c r="Q148" s="168" t="s">
        <v>258</v>
      </c>
      <c r="R148" s="168" t="str">
        <f t="shared" si="21"/>
        <v>A</v>
      </c>
      <c r="S148" s="154">
        <f t="shared" si="22"/>
        <v>6.6593</v>
      </c>
    </row>
    <row r="149" spans="1:21">
      <c r="A149" s="153" t="s">
        <v>325</v>
      </c>
      <c r="B149" s="170">
        <v>2017119</v>
      </c>
      <c r="C149" s="153" t="s">
        <v>1024</v>
      </c>
      <c r="D149" s="153" t="s">
        <v>1025</v>
      </c>
      <c r="F149" s="153" t="s">
        <v>403</v>
      </c>
      <c r="G149" s="153" t="s">
        <v>313</v>
      </c>
      <c r="H149" s="153" t="s">
        <v>492</v>
      </c>
      <c r="I149" s="153" t="s">
        <v>492</v>
      </c>
      <c r="J149" s="153" t="s">
        <v>433</v>
      </c>
      <c r="K149" s="153" t="s">
        <v>494</v>
      </c>
      <c r="L149" s="153" t="s">
        <v>1026</v>
      </c>
      <c r="M149" s="153" t="s">
        <v>409</v>
      </c>
      <c r="N149" s="153" t="s">
        <v>1027</v>
      </c>
      <c r="O149" s="170">
        <v>12307.49</v>
      </c>
      <c r="P149" s="170">
        <v>12307.49</v>
      </c>
      <c r="Q149" s="168" t="s">
        <v>258</v>
      </c>
      <c r="R149" s="168" t="str">
        <f t="shared" si="21"/>
        <v>A</v>
      </c>
      <c r="S149" s="154">
        <f t="shared" si="22"/>
        <v>61.53745</v>
      </c>
    </row>
    <row r="150" spans="1:21">
      <c r="A150" s="153" t="s">
        <v>325</v>
      </c>
      <c r="B150" s="170">
        <v>2017200</v>
      </c>
      <c r="C150" s="153" t="s">
        <v>1028</v>
      </c>
      <c r="D150" s="153" t="s">
        <v>1029</v>
      </c>
      <c r="F150" s="153" t="s">
        <v>403</v>
      </c>
      <c r="G150" s="153" t="s">
        <v>313</v>
      </c>
      <c r="H150" s="153" t="s">
        <v>492</v>
      </c>
      <c r="I150" s="153" t="s">
        <v>553</v>
      </c>
      <c r="J150" s="153" t="s">
        <v>433</v>
      </c>
      <c r="K150" s="153" t="s">
        <v>494</v>
      </c>
      <c r="L150" s="153" t="s">
        <v>1030</v>
      </c>
      <c r="M150" s="153" t="s">
        <v>409</v>
      </c>
      <c r="N150" s="153" t="s">
        <v>909</v>
      </c>
      <c r="O150" s="170">
        <v>10946.13</v>
      </c>
      <c r="P150" s="170">
        <v>10946.13</v>
      </c>
      <c r="Q150" s="168" t="s">
        <v>258</v>
      </c>
      <c r="R150" s="168" t="str">
        <f t="shared" si="21"/>
        <v>A</v>
      </c>
      <c r="S150" s="154">
        <f t="shared" si="22"/>
        <v>54.730649999999997</v>
      </c>
    </row>
    <row r="151" spans="1:21">
      <c r="A151" s="153" t="s">
        <v>325</v>
      </c>
      <c r="B151" s="170">
        <v>2017220</v>
      </c>
      <c r="C151" s="153" t="s">
        <v>1031</v>
      </c>
      <c r="D151" s="153" t="s">
        <v>1032</v>
      </c>
      <c r="F151" s="153" t="s">
        <v>403</v>
      </c>
      <c r="G151" s="153" t="s">
        <v>907</v>
      </c>
      <c r="H151" s="153" t="s">
        <v>492</v>
      </c>
      <c r="I151" s="153" t="s">
        <v>553</v>
      </c>
      <c r="J151" s="153" t="s">
        <v>433</v>
      </c>
      <c r="K151" s="153" t="s">
        <v>1012</v>
      </c>
      <c r="L151" s="153" t="s">
        <v>1033</v>
      </c>
      <c r="M151" s="153" t="s">
        <v>409</v>
      </c>
      <c r="N151" s="153" t="s">
        <v>1034</v>
      </c>
      <c r="O151" s="170">
        <v>22137.31</v>
      </c>
      <c r="P151" s="170">
        <v>22137.31</v>
      </c>
      <c r="Q151" s="168" t="s">
        <v>245</v>
      </c>
      <c r="R151" s="168" t="str">
        <f t="shared" si="21"/>
        <v>B</v>
      </c>
      <c r="S151" s="154">
        <f t="shared" si="22"/>
        <v>664.11930000000007</v>
      </c>
    </row>
    <row r="152" spans="1:21">
      <c r="A152" s="153" t="s">
        <v>325</v>
      </c>
      <c r="B152" s="170">
        <v>2017235</v>
      </c>
      <c r="C152" s="153" t="s">
        <v>1035</v>
      </c>
      <c r="D152" s="153" t="s">
        <v>1036</v>
      </c>
      <c r="F152" s="153" t="s">
        <v>403</v>
      </c>
      <c r="G152" s="153" t="s">
        <v>907</v>
      </c>
      <c r="H152" s="153" t="s">
        <v>492</v>
      </c>
      <c r="I152" s="153" t="s">
        <v>493</v>
      </c>
      <c r="J152" s="153" t="s">
        <v>433</v>
      </c>
      <c r="K152" s="153" t="s">
        <v>494</v>
      </c>
      <c r="L152" s="153" t="s">
        <v>1037</v>
      </c>
      <c r="M152" s="153" t="s">
        <v>1038</v>
      </c>
      <c r="N152" s="153" t="s">
        <v>1039</v>
      </c>
      <c r="O152" s="170">
        <v>14790.88</v>
      </c>
      <c r="P152" s="170">
        <v>17738.45</v>
      </c>
      <c r="Q152" s="168" t="s">
        <v>254</v>
      </c>
      <c r="R152" s="168" t="str">
        <f t="shared" si="21"/>
        <v>C</v>
      </c>
      <c r="S152" s="154">
        <f t="shared" si="22"/>
        <v>1479.088</v>
      </c>
      <c r="T152" s="153">
        <v>2</v>
      </c>
      <c r="U152" s="153">
        <v>0</v>
      </c>
    </row>
    <row r="153" spans="1:21">
      <c r="A153" s="153" t="s">
        <v>325</v>
      </c>
      <c r="B153" s="170">
        <v>2018017</v>
      </c>
      <c r="C153" s="153" t="s">
        <v>1040</v>
      </c>
      <c r="D153" s="153" t="s">
        <v>1041</v>
      </c>
      <c r="F153" s="153" t="s">
        <v>403</v>
      </c>
      <c r="G153" s="153" t="s">
        <v>96</v>
      </c>
      <c r="H153" s="153" t="s">
        <v>492</v>
      </c>
      <c r="I153" s="153" t="s">
        <v>492</v>
      </c>
      <c r="J153" s="153" t="s">
        <v>433</v>
      </c>
      <c r="K153" s="153" t="s">
        <v>926</v>
      </c>
      <c r="L153" s="153" t="s">
        <v>1042</v>
      </c>
      <c r="M153" s="153" t="s">
        <v>409</v>
      </c>
      <c r="N153" s="153" t="s">
        <v>722</v>
      </c>
      <c r="O153" s="170">
        <v>15045.56</v>
      </c>
      <c r="P153" s="170">
        <v>15045.56</v>
      </c>
      <c r="Q153" s="168" t="s">
        <v>258</v>
      </c>
      <c r="R153" s="168" t="str">
        <f t="shared" si="21"/>
        <v>A</v>
      </c>
      <c r="S153" s="154">
        <f t="shared" si="22"/>
        <v>75.227800000000002</v>
      </c>
    </row>
    <row r="154" spans="1:21">
      <c r="A154" s="153" t="s">
        <v>325</v>
      </c>
      <c r="B154" s="170">
        <v>2018020</v>
      </c>
      <c r="C154" s="153" t="s">
        <v>1043</v>
      </c>
      <c r="D154" s="153" t="s">
        <v>1044</v>
      </c>
      <c r="F154" s="153" t="s">
        <v>403</v>
      </c>
      <c r="G154" s="153" t="s">
        <v>96</v>
      </c>
      <c r="H154" s="153" t="s">
        <v>433</v>
      </c>
      <c r="I154" s="153" t="s">
        <v>426</v>
      </c>
      <c r="J154" s="153" t="s">
        <v>434</v>
      </c>
      <c r="K154" s="153" t="s">
        <v>1045</v>
      </c>
      <c r="L154" s="153" t="s">
        <v>1046</v>
      </c>
      <c r="M154" s="153" t="s">
        <v>409</v>
      </c>
      <c r="N154" s="153" t="s">
        <v>1047</v>
      </c>
      <c r="O154" s="170">
        <v>13347.93</v>
      </c>
      <c r="P154" s="170">
        <v>13347.93</v>
      </c>
      <c r="Q154" s="168" t="s">
        <v>245</v>
      </c>
      <c r="R154" s="168" t="str">
        <f t="shared" si="21"/>
        <v>B</v>
      </c>
      <c r="S154" s="154">
        <f t="shared" si="22"/>
        <v>400.43790000000001</v>
      </c>
    </row>
    <row r="155" spans="1:21">
      <c r="A155" s="153" t="s">
        <v>325</v>
      </c>
      <c r="B155" s="170">
        <v>2018044</v>
      </c>
      <c r="C155" s="153" t="s">
        <v>1048</v>
      </c>
      <c r="D155" s="153" t="s">
        <v>1049</v>
      </c>
      <c r="F155" s="153" t="s">
        <v>403</v>
      </c>
      <c r="G155" s="153" t="s">
        <v>96</v>
      </c>
      <c r="H155" s="153" t="s">
        <v>492</v>
      </c>
      <c r="I155" s="153" t="s">
        <v>492</v>
      </c>
      <c r="J155" s="153" t="s">
        <v>433</v>
      </c>
      <c r="K155" s="153" t="s">
        <v>958</v>
      </c>
      <c r="L155" s="153" t="s">
        <v>1050</v>
      </c>
      <c r="M155" s="153" t="s">
        <v>409</v>
      </c>
      <c r="N155" s="153" t="s">
        <v>1051</v>
      </c>
      <c r="O155" s="170">
        <v>11165.55</v>
      </c>
      <c r="P155" s="170">
        <v>11165.55</v>
      </c>
      <c r="Q155" s="168" t="s">
        <v>245</v>
      </c>
      <c r="R155" s="168" t="str">
        <f t="shared" si="21"/>
        <v>B</v>
      </c>
      <c r="S155" s="154">
        <f t="shared" si="22"/>
        <v>334.96649999999994</v>
      </c>
    </row>
    <row r="156" spans="1:21">
      <c r="A156" s="153" t="s">
        <v>325</v>
      </c>
      <c r="B156" s="170">
        <v>2018054</v>
      </c>
      <c r="C156" s="153" t="s">
        <v>1052</v>
      </c>
      <c r="D156" s="153" t="s">
        <v>1053</v>
      </c>
      <c r="F156" s="153" t="s">
        <v>403</v>
      </c>
      <c r="G156" s="153" t="s">
        <v>96</v>
      </c>
      <c r="H156" s="153" t="s">
        <v>492</v>
      </c>
      <c r="I156" s="153" t="s">
        <v>405</v>
      </c>
      <c r="J156" s="153" t="s">
        <v>433</v>
      </c>
      <c r="K156" s="153" t="s">
        <v>1054</v>
      </c>
      <c r="L156" s="153" t="s">
        <v>1055</v>
      </c>
      <c r="M156" s="153" t="s">
        <v>409</v>
      </c>
      <c r="N156" s="153" t="s">
        <v>1056</v>
      </c>
      <c r="O156" s="170">
        <v>12381.34</v>
      </c>
      <c r="P156" s="170">
        <v>12381.34</v>
      </c>
      <c r="Q156" s="168" t="s">
        <v>245</v>
      </c>
      <c r="R156" s="168" t="str">
        <f t="shared" si="21"/>
        <v>B</v>
      </c>
      <c r="S156" s="154">
        <f t="shared" si="22"/>
        <v>371.4402</v>
      </c>
    </row>
    <row r="157" spans="1:21">
      <c r="A157" s="153" t="s">
        <v>325</v>
      </c>
      <c r="B157" s="170">
        <v>2018080</v>
      </c>
      <c r="C157" s="153" t="s">
        <v>1057</v>
      </c>
      <c r="D157" s="153" t="s">
        <v>1058</v>
      </c>
      <c r="F157" s="153" t="s">
        <v>403</v>
      </c>
      <c r="G157" s="153" t="s">
        <v>96</v>
      </c>
      <c r="H157" s="153" t="s">
        <v>1059</v>
      </c>
      <c r="I157" s="153" t="s">
        <v>553</v>
      </c>
      <c r="J157" s="153" t="s">
        <v>1060</v>
      </c>
      <c r="K157" s="153" t="s">
        <v>1061</v>
      </c>
      <c r="L157" s="153" t="s">
        <v>621</v>
      </c>
      <c r="M157" s="153" t="s">
        <v>409</v>
      </c>
      <c r="N157" s="153" t="s">
        <v>416</v>
      </c>
      <c r="O157" s="170">
        <v>19670.82</v>
      </c>
      <c r="P157" s="170">
        <v>19670.82</v>
      </c>
      <c r="Q157" s="168" t="s">
        <v>254</v>
      </c>
      <c r="R157" s="168" t="str">
        <f t="shared" si="21"/>
        <v>C</v>
      </c>
      <c r="S157" s="154">
        <f t="shared" si="22"/>
        <v>1967.0820000000001</v>
      </c>
      <c r="T157" s="153">
        <v>12</v>
      </c>
      <c r="U157" s="153">
        <v>12</v>
      </c>
    </row>
    <row r="158" spans="1:21">
      <c r="A158" s="153" t="s">
        <v>325</v>
      </c>
      <c r="B158" s="170">
        <v>2018083</v>
      </c>
      <c r="C158" s="153" t="s">
        <v>1062</v>
      </c>
      <c r="D158" s="153" t="s">
        <v>1063</v>
      </c>
      <c r="F158" s="153" t="s">
        <v>403</v>
      </c>
      <c r="G158" s="153" t="s">
        <v>96</v>
      </c>
      <c r="H158" s="153" t="s">
        <v>492</v>
      </c>
      <c r="I158" s="153" t="s">
        <v>420</v>
      </c>
      <c r="J158" s="153" t="s">
        <v>433</v>
      </c>
      <c r="K158" s="153" t="s">
        <v>1045</v>
      </c>
      <c r="L158" s="153" t="s">
        <v>995</v>
      </c>
      <c r="M158" s="153" t="s">
        <v>409</v>
      </c>
      <c r="N158" s="153" t="s">
        <v>1064</v>
      </c>
      <c r="O158" s="170">
        <v>23061.360000000001</v>
      </c>
      <c r="P158" s="170">
        <v>23061.360000000001</v>
      </c>
      <c r="Q158" s="168" t="s">
        <v>254</v>
      </c>
      <c r="R158" s="168" t="str">
        <f t="shared" si="21"/>
        <v>C</v>
      </c>
      <c r="S158" s="154">
        <f t="shared" si="22"/>
        <v>2306.136</v>
      </c>
      <c r="T158" s="153">
        <v>3</v>
      </c>
      <c r="U158" s="153">
        <v>0</v>
      </c>
    </row>
    <row r="159" spans="1:21">
      <c r="A159" s="153" t="s">
        <v>325</v>
      </c>
      <c r="B159" s="170">
        <v>2018095</v>
      </c>
      <c r="C159" s="153" t="s">
        <v>1065</v>
      </c>
      <c r="D159" s="153" t="s">
        <v>1066</v>
      </c>
      <c r="F159" s="153" t="s">
        <v>403</v>
      </c>
      <c r="G159" s="153" t="s">
        <v>96</v>
      </c>
      <c r="H159" s="153" t="s">
        <v>492</v>
      </c>
      <c r="I159" s="153" t="s">
        <v>1067</v>
      </c>
      <c r="J159" s="153" t="s">
        <v>433</v>
      </c>
      <c r="K159" s="153" t="s">
        <v>926</v>
      </c>
      <c r="L159" s="153" t="s">
        <v>1068</v>
      </c>
      <c r="M159" s="153" t="s">
        <v>409</v>
      </c>
      <c r="N159" s="153" t="s">
        <v>1069</v>
      </c>
      <c r="O159" s="170">
        <v>30730.32</v>
      </c>
      <c r="P159" s="170">
        <v>30730.32</v>
      </c>
      <c r="Q159" s="168" t="s">
        <v>258</v>
      </c>
      <c r="R159" s="168" t="str">
        <f t="shared" si="21"/>
        <v>A</v>
      </c>
      <c r="S159" s="154">
        <f t="shared" si="22"/>
        <v>153.6516</v>
      </c>
    </row>
    <row r="160" spans="1:21">
      <c r="A160" s="153" t="s">
        <v>325</v>
      </c>
      <c r="B160" s="170">
        <v>2018131</v>
      </c>
      <c r="C160" s="153" t="s">
        <v>1070</v>
      </c>
      <c r="D160" s="153" t="s">
        <v>1071</v>
      </c>
      <c r="F160" s="153" t="s">
        <v>403</v>
      </c>
      <c r="G160" s="153" t="s">
        <v>96</v>
      </c>
      <c r="H160" s="153" t="s">
        <v>492</v>
      </c>
      <c r="I160" s="153" t="s">
        <v>492</v>
      </c>
      <c r="J160" s="153" t="s">
        <v>433</v>
      </c>
      <c r="K160" s="153" t="s">
        <v>926</v>
      </c>
      <c r="L160" s="153" t="s">
        <v>1072</v>
      </c>
      <c r="M160" s="153" t="s">
        <v>409</v>
      </c>
      <c r="N160" s="153" t="s">
        <v>1073</v>
      </c>
      <c r="O160" s="170">
        <v>24183.200000000001</v>
      </c>
      <c r="P160" s="170">
        <v>24183.200000000001</v>
      </c>
      <c r="Q160" s="168" t="s">
        <v>245</v>
      </c>
      <c r="R160" s="168" t="str">
        <f t="shared" si="21"/>
        <v>B</v>
      </c>
      <c r="S160" s="154">
        <f t="shared" si="22"/>
        <v>725.49599999999998</v>
      </c>
    </row>
    <row r="161" spans="1:21">
      <c r="A161" s="153" t="s">
        <v>325</v>
      </c>
      <c r="B161" s="170">
        <v>2018134</v>
      </c>
      <c r="C161" s="153" t="s">
        <v>1074</v>
      </c>
      <c r="D161" s="153" t="s">
        <v>1075</v>
      </c>
      <c r="F161" s="153" t="s">
        <v>403</v>
      </c>
      <c r="G161" s="153" t="s">
        <v>96</v>
      </c>
      <c r="H161" s="153" t="s">
        <v>492</v>
      </c>
      <c r="I161" s="153" t="s">
        <v>492</v>
      </c>
      <c r="J161" s="153" t="s">
        <v>433</v>
      </c>
      <c r="K161" s="153" t="s">
        <v>1076</v>
      </c>
      <c r="L161" s="153" t="s">
        <v>1077</v>
      </c>
      <c r="M161" s="153" t="s">
        <v>409</v>
      </c>
      <c r="N161" s="153" t="s">
        <v>1078</v>
      </c>
      <c r="O161" s="170">
        <v>21485.78</v>
      </c>
      <c r="P161" s="170">
        <v>21485.78</v>
      </c>
      <c r="Q161" s="168" t="s">
        <v>245</v>
      </c>
      <c r="R161" s="168" t="str">
        <f t="shared" si="21"/>
        <v>B</v>
      </c>
      <c r="S161" s="154">
        <f t="shared" si="22"/>
        <v>644.57339999999999</v>
      </c>
    </row>
    <row r="162" spans="1:21">
      <c r="A162" s="153" t="s">
        <v>325</v>
      </c>
      <c r="B162" s="170">
        <v>2018140</v>
      </c>
      <c r="C162" s="153" t="s">
        <v>1079</v>
      </c>
      <c r="D162" s="153" t="s">
        <v>1080</v>
      </c>
      <c r="F162" s="153" t="s">
        <v>403</v>
      </c>
      <c r="G162" s="153" t="s">
        <v>96</v>
      </c>
      <c r="H162" s="153" t="s">
        <v>492</v>
      </c>
      <c r="I162" s="153" t="s">
        <v>750</v>
      </c>
      <c r="J162" s="153" t="s">
        <v>433</v>
      </c>
      <c r="K162" s="153" t="s">
        <v>912</v>
      </c>
      <c r="L162" s="153" t="s">
        <v>1081</v>
      </c>
      <c r="M162" s="153" t="s">
        <v>409</v>
      </c>
      <c r="N162" s="153" t="s">
        <v>1082</v>
      </c>
      <c r="O162" s="170">
        <v>17110.09</v>
      </c>
      <c r="P162" s="170">
        <v>17110.09</v>
      </c>
      <c r="Q162" s="168" t="s">
        <v>245</v>
      </c>
      <c r="R162" s="168" t="str">
        <f t="shared" si="21"/>
        <v>B</v>
      </c>
      <c r="S162" s="154">
        <f t="shared" si="22"/>
        <v>513.30269999999996</v>
      </c>
    </row>
    <row r="163" spans="1:21">
      <c r="A163" s="153" t="s">
        <v>325</v>
      </c>
      <c r="B163" s="170">
        <v>2018153</v>
      </c>
      <c r="C163" s="153" t="s">
        <v>1083</v>
      </c>
      <c r="D163" s="153" t="s">
        <v>1084</v>
      </c>
      <c r="F163" s="153" t="s">
        <v>403</v>
      </c>
      <c r="G163" s="153" t="s">
        <v>96</v>
      </c>
      <c r="H163" s="153" t="s">
        <v>433</v>
      </c>
      <c r="I163" s="153" t="s">
        <v>427</v>
      </c>
      <c r="J163" s="153" t="s">
        <v>434</v>
      </c>
      <c r="K163" s="153" t="s">
        <v>1085</v>
      </c>
      <c r="L163" s="153" t="s">
        <v>1086</v>
      </c>
      <c r="M163" s="153" t="s">
        <v>409</v>
      </c>
      <c r="N163" s="153" t="s">
        <v>1087</v>
      </c>
      <c r="O163" s="170">
        <v>19074.04</v>
      </c>
      <c r="P163" s="170">
        <v>19074.04</v>
      </c>
      <c r="Q163" s="168" t="s">
        <v>258</v>
      </c>
      <c r="R163" s="168" t="str">
        <f t="shared" si="21"/>
        <v>A</v>
      </c>
      <c r="S163" s="154">
        <f t="shared" si="22"/>
        <v>95.370200000000011</v>
      </c>
    </row>
    <row r="164" spans="1:21">
      <c r="A164" s="153" t="s">
        <v>325</v>
      </c>
      <c r="B164" s="170">
        <v>2018165</v>
      </c>
      <c r="C164" s="153" t="s">
        <v>1088</v>
      </c>
      <c r="D164" s="153" t="s">
        <v>1089</v>
      </c>
      <c r="F164" s="153" t="s">
        <v>403</v>
      </c>
      <c r="G164" s="153" t="s">
        <v>4</v>
      </c>
      <c r="H164" s="153" t="s">
        <v>1090</v>
      </c>
      <c r="I164" s="153" t="s">
        <v>532</v>
      </c>
      <c r="J164" s="153" t="s">
        <v>1091</v>
      </c>
      <c r="K164" s="153" t="s">
        <v>963</v>
      </c>
      <c r="L164" s="153" t="s">
        <v>1092</v>
      </c>
      <c r="M164" s="153" t="s">
        <v>409</v>
      </c>
      <c r="N164" s="153" t="s">
        <v>1093</v>
      </c>
      <c r="O164" s="170">
        <v>1664.31</v>
      </c>
      <c r="P164" s="170">
        <v>1664.31</v>
      </c>
      <c r="Q164" s="168" t="s">
        <v>245</v>
      </c>
      <c r="R164" s="168" t="str">
        <f t="shared" si="21"/>
        <v>B</v>
      </c>
      <c r="S164" s="154">
        <f t="shared" si="22"/>
        <v>49.929299999999998</v>
      </c>
    </row>
    <row r="165" spans="1:21">
      <c r="A165" s="153" t="s">
        <v>325</v>
      </c>
      <c r="B165" s="170">
        <v>2018176</v>
      </c>
      <c r="C165" s="153" t="s">
        <v>1094</v>
      </c>
      <c r="D165" s="153" t="s">
        <v>1095</v>
      </c>
      <c r="F165" s="153" t="s">
        <v>403</v>
      </c>
      <c r="G165" s="153" t="s">
        <v>96</v>
      </c>
      <c r="H165" s="153" t="s">
        <v>492</v>
      </c>
      <c r="I165" s="153" t="s">
        <v>750</v>
      </c>
      <c r="J165" s="153" t="s">
        <v>433</v>
      </c>
      <c r="K165" s="153" t="s">
        <v>1096</v>
      </c>
      <c r="L165" s="153" t="s">
        <v>1097</v>
      </c>
      <c r="M165" s="153" t="s">
        <v>409</v>
      </c>
      <c r="N165" s="153" t="s">
        <v>752</v>
      </c>
      <c r="O165" s="170">
        <v>24658.32</v>
      </c>
      <c r="P165" s="170">
        <v>24658.32</v>
      </c>
      <c r="Q165" s="168" t="s">
        <v>245</v>
      </c>
      <c r="R165" s="168" t="str">
        <f t="shared" si="21"/>
        <v>B</v>
      </c>
      <c r="S165" s="154">
        <f t="shared" si="22"/>
        <v>739.74959999999999</v>
      </c>
    </row>
    <row r="166" spans="1:21">
      <c r="A166" s="153" t="s">
        <v>325</v>
      </c>
      <c r="B166" s="170">
        <v>826</v>
      </c>
      <c r="C166" s="153" t="s">
        <v>1098</v>
      </c>
      <c r="D166" s="153" t="s">
        <v>1099</v>
      </c>
      <c r="F166" s="153" t="s">
        <v>403</v>
      </c>
      <c r="G166" s="153" t="s">
        <v>313</v>
      </c>
      <c r="H166" s="153" t="s">
        <v>492</v>
      </c>
      <c r="I166" s="153" t="s">
        <v>492</v>
      </c>
      <c r="J166" s="153" t="s">
        <v>433</v>
      </c>
      <c r="K166" s="153" t="s">
        <v>1100</v>
      </c>
      <c r="L166" s="153" t="s">
        <v>1101</v>
      </c>
      <c r="M166" s="153" t="s">
        <v>409</v>
      </c>
      <c r="N166" s="153" t="s">
        <v>1102</v>
      </c>
      <c r="O166" s="170">
        <v>10559.26</v>
      </c>
      <c r="P166" s="170">
        <v>10559.26</v>
      </c>
      <c r="Q166" s="168" t="s">
        <v>254</v>
      </c>
      <c r="R166" s="168" t="str">
        <f t="shared" si="21"/>
        <v>C</v>
      </c>
      <c r="S166" s="154">
        <f t="shared" si="22"/>
        <v>1055.9260000000002</v>
      </c>
    </row>
    <row r="167" spans="1:21">
      <c r="A167" s="153" t="s">
        <v>325</v>
      </c>
      <c r="B167" s="170">
        <v>839</v>
      </c>
      <c r="C167" s="153" t="s">
        <v>1103</v>
      </c>
      <c r="D167" s="153" t="s">
        <v>1104</v>
      </c>
      <c r="F167" s="153" t="s">
        <v>403</v>
      </c>
      <c r="G167" s="153" t="s">
        <v>327</v>
      </c>
      <c r="H167" s="153" t="s">
        <v>433</v>
      </c>
      <c r="I167" s="153" t="s">
        <v>427</v>
      </c>
      <c r="J167" s="153" t="s">
        <v>434</v>
      </c>
      <c r="K167" s="153" t="s">
        <v>494</v>
      </c>
      <c r="L167" s="153" t="s">
        <v>1105</v>
      </c>
      <c r="M167" s="153" t="s">
        <v>409</v>
      </c>
      <c r="N167" s="153" t="s">
        <v>1106</v>
      </c>
      <c r="O167" s="170">
        <v>16718.79</v>
      </c>
      <c r="P167" s="170">
        <v>16718.79</v>
      </c>
      <c r="Q167" s="168" t="s">
        <v>254</v>
      </c>
      <c r="R167" s="168" t="str">
        <f t="shared" si="21"/>
        <v>C</v>
      </c>
      <c r="S167" s="154">
        <f t="shared" si="22"/>
        <v>1671.8790000000001</v>
      </c>
      <c r="T167" s="153">
        <v>2</v>
      </c>
      <c r="U167" s="153">
        <v>0</v>
      </c>
    </row>
    <row r="168" spans="1:21">
      <c r="A168" s="153" t="s">
        <v>325</v>
      </c>
      <c r="B168" s="170">
        <v>840</v>
      </c>
      <c r="C168" s="153" t="s">
        <v>1107</v>
      </c>
      <c r="D168" s="153" t="s">
        <v>1108</v>
      </c>
      <c r="F168" s="153" t="s">
        <v>403</v>
      </c>
      <c r="G168" s="153" t="s">
        <v>326</v>
      </c>
      <c r="H168" s="153" t="s">
        <v>492</v>
      </c>
      <c r="I168" s="153" t="s">
        <v>493</v>
      </c>
      <c r="J168" s="153" t="s">
        <v>433</v>
      </c>
      <c r="K168" s="153" t="s">
        <v>494</v>
      </c>
      <c r="L168" s="153" t="s">
        <v>1109</v>
      </c>
      <c r="M168" s="153" t="s">
        <v>409</v>
      </c>
      <c r="N168" s="153" t="s">
        <v>1110</v>
      </c>
      <c r="O168" s="170">
        <v>43850.78</v>
      </c>
      <c r="P168" s="170">
        <v>43850.78</v>
      </c>
      <c r="Q168" s="168" t="s">
        <v>245</v>
      </c>
      <c r="R168" s="168" t="str">
        <f t="shared" si="21"/>
        <v>B</v>
      </c>
      <c r="S168" s="154">
        <f t="shared" si="22"/>
        <v>1315.5233999999998</v>
      </c>
    </row>
    <row r="169" spans="1:21">
      <c r="A169" s="153" t="s">
        <v>325</v>
      </c>
      <c r="B169" s="170">
        <v>870</v>
      </c>
      <c r="C169" s="153" t="s">
        <v>1111</v>
      </c>
      <c r="D169" s="153" t="s">
        <v>1112</v>
      </c>
      <c r="F169" s="153" t="s">
        <v>403</v>
      </c>
      <c r="G169" s="155" t="s">
        <v>311</v>
      </c>
      <c r="H169" s="153" t="s">
        <v>1113</v>
      </c>
      <c r="I169" s="153" t="s">
        <v>1114</v>
      </c>
      <c r="J169" s="153" t="s">
        <v>1115</v>
      </c>
      <c r="K169" s="153" t="s">
        <v>494</v>
      </c>
      <c r="L169" s="153" t="s">
        <v>1116</v>
      </c>
      <c r="M169" s="153" t="s">
        <v>409</v>
      </c>
      <c r="N169" s="153" t="s">
        <v>1117</v>
      </c>
      <c r="O169" s="170">
        <v>60000</v>
      </c>
      <c r="P169" s="170">
        <v>60000</v>
      </c>
      <c r="Q169" s="168" t="s">
        <v>461</v>
      </c>
      <c r="R169" s="168" t="str">
        <f t="shared" si="21"/>
        <v>DEF</v>
      </c>
      <c r="S169" s="154">
        <f t="shared" si="22"/>
        <v>12000</v>
      </c>
    </row>
    <row r="170" spans="1:21">
      <c r="A170" s="153" t="s">
        <v>325</v>
      </c>
      <c r="B170" s="170">
        <v>975</v>
      </c>
      <c r="C170" s="153" t="s">
        <v>1118</v>
      </c>
      <c r="D170" s="153" t="s">
        <v>1119</v>
      </c>
      <c r="F170" s="153" t="s">
        <v>403</v>
      </c>
      <c r="G170" s="153" t="s">
        <v>313</v>
      </c>
      <c r="H170" s="153" t="s">
        <v>492</v>
      </c>
      <c r="I170" s="153" t="s">
        <v>427</v>
      </c>
      <c r="J170" s="153" t="s">
        <v>433</v>
      </c>
      <c r="K170" s="153" t="s">
        <v>494</v>
      </c>
      <c r="L170" s="153" t="s">
        <v>1120</v>
      </c>
      <c r="M170" s="153" t="s">
        <v>1121</v>
      </c>
      <c r="N170" s="153" t="s">
        <v>1122</v>
      </c>
      <c r="O170" s="170">
        <v>46208.67</v>
      </c>
      <c r="P170" s="170">
        <v>50845.760000000002</v>
      </c>
      <c r="Q170" s="168" t="s">
        <v>254</v>
      </c>
      <c r="R170" s="168" t="str">
        <f t="shared" si="21"/>
        <v>C</v>
      </c>
      <c r="S170" s="154">
        <f t="shared" si="22"/>
        <v>4620.8670000000002</v>
      </c>
    </row>
    <row r="171" spans="1:21">
      <c r="B171" s="179" t="s">
        <v>1009</v>
      </c>
      <c r="O171" s="170">
        <f>SUM(O146:O170)</f>
        <v>515507.39999999997</v>
      </c>
      <c r="P171" s="170">
        <f>SUM(P146:P170)</f>
        <v>534546.92000000004</v>
      </c>
      <c r="S171" s="156">
        <f>SUM(S146:S170)</f>
        <v>34938.361799999991</v>
      </c>
    </row>
    <row r="173" spans="1:21">
      <c r="A173" s="153" t="s">
        <v>328</v>
      </c>
      <c r="B173" s="170">
        <v>1063</v>
      </c>
      <c r="C173" s="153" t="s">
        <v>1123</v>
      </c>
      <c r="D173" s="153" t="s">
        <v>1124</v>
      </c>
      <c r="F173" s="153" t="s">
        <v>403</v>
      </c>
      <c r="G173" s="153" t="s">
        <v>329</v>
      </c>
      <c r="H173" s="153" t="s">
        <v>492</v>
      </c>
      <c r="I173" s="153" t="s">
        <v>413</v>
      </c>
      <c r="J173" s="153" t="s">
        <v>433</v>
      </c>
      <c r="K173" s="153" t="s">
        <v>1125</v>
      </c>
      <c r="L173" s="153" t="s">
        <v>1126</v>
      </c>
      <c r="M173" s="153" t="s">
        <v>409</v>
      </c>
      <c r="N173" s="153" t="s">
        <v>1127</v>
      </c>
      <c r="O173" s="170">
        <v>94898.89</v>
      </c>
      <c r="P173" s="170">
        <v>94898.89</v>
      </c>
      <c r="Q173" s="168" t="s">
        <v>1128</v>
      </c>
      <c r="R173" s="168" t="str">
        <f t="shared" ref="R173:R192" si="23">Q173</f>
        <v>INT</v>
      </c>
      <c r="S173" s="154">
        <f t="shared" ref="S173:S192" si="24">IF(E173="PLP",0,IF(E173="SRB",0,IF(G173="DEFERRED",O173*20%,IF(R173="A",O173*0.5%,IF(R173="B",O173*3%,O173*10%)))))</f>
        <v>9489.889000000001</v>
      </c>
    </row>
    <row r="174" spans="1:21">
      <c r="A174" s="153" t="s">
        <v>328</v>
      </c>
      <c r="B174" s="170">
        <v>1068</v>
      </c>
      <c r="C174" s="153" t="s">
        <v>1129</v>
      </c>
      <c r="D174" s="153" t="s">
        <v>1130</v>
      </c>
      <c r="F174" s="153" t="s">
        <v>403</v>
      </c>
      <c r="G174" s="153" t="s">
        <v>313</v>
      </c>
      <c r="H174" s="153" t="s">
        <v>434</v>
      </c>
      <c r="I174" s="153" t="s">
        <v>426</v>
      </c>
      <c r="J174" s="153" t="s">
        <v>848</v>
      </c>
      <c r="K174" s="153" t="s">
        <v>494</v>
      </c>
      <c r="L174" s="153" t="s">
        <v>587</v>
      </c>
      <c r="M174" s="153" t="s">
        <v>409</v>
      </c>
      <c r="N174" s="153" t="s">
        <v>1056</v>
      </c>
      <c r="O174" s="170">
        <v>10888.11</v>
      </c>
      <c r="P174" s="170">
        <v>10888.11</v>
      </c>
      <c r="Q174" s="168" t="s">
        <v>258</v>
      </c>
      <c r="R174" s="168" t="str">
        <f t="shared" si="23"/>
        <v>A</v>
      </c>
      <c r="S174" s="154">
        <f t="shared" si="24"/>
        <v>54.440550000000002</v>
      </c>
    </row>
    <row r="175" spans="1:21">
      <c r="A175" s="153" t="s">
        <v>328</v>
      </c>
      <c r="B175" s="170">
        <v>1078</v>
      </c>
      <c r="C175" s="153" t="s">
        <v>1131</v>
      </c>
      <c r="D175" s="153" t="s">
        <v>1132</v>
      </c>
      <c r="F175" s="153" t="s">
        <v>403</v>
      </c>
      <c r="G175" s="155" t="s">
        <v>311</v>
      </c>
      <c r="H175" s="153" t="s">
        <v>1133</v>
      </c>
      <c r="I175" s="153" t="s">
        <v>1134</v>
      </c>
      <c r="J175" s="153" t="s">
        <v>1135</v>
      </c>
      <c r="K175" s="153" t="s">
        <v>494</v>
      </c>
      <c r="L175" s="153" t="s">
        <v>1136</v>
      </c>
      <c r="M175" s="153" t="s">
        <v>409</v>
      </c>
      <c r="N175" s="153" t="s">
        <v>1137</v>
      </c>
      <c r="O175" s="170">
        <v>17744.96</v>
      </c>
      <c r="P175" s="170">
        <v>17744.96</v>
      </c>
      <c r="Q175" s="168" t="s">
        <v>461</v>
      </c>
      <c r="R175" s="168" t="str">
        <f t="shared" si="23"/>
        <v>DEF</v>
      </c>
      <c r="S175" s="154">
        <f t="shared" si="24"/>
        <v>3548.9920000000002</v>
      </c>
    </row>
    <row r="176" spans="1:21">
      <c r="A176" s="153" t="s">
        <v>328</v>
      </c>
      <c r="B176" s="170">
        <v>1085</v>
      </c>
      <c r="C176" s="153" t="s">
        <v>1123</v>
      </c>
      <c r="D176" s="153" t="s">
        <v>1124</v>
      </c>
      <c r="F176" s="153" t="s">
        <v>403</v>
      </c>
      <c r="G176" s="153" t="s">
        <v>329</v>
      </c>
      <c r="H176" s="153" t="s">
        <v>492</v>
      </c>
      <c r="I176" s="153" t="s">
        <v>413</v>
      </c>
      <c r="J176" s="153" t="s">
        <v>433</v>
      </c>
      <c r="K176" s="153" t="s">
        <v>1100</v>
      </c>
      <c r="L176" s="153" t="s">
        <v>1138</v>
      </c>
      <c r="M176" s="153" t="s">
        <v>409</v>
      </c>
      <c r="N176" s="153" t="s">
        <v>508</v>
      </c>
      <c r="O176" s="170">
        <v>36817.53</v>
      </c>
      <c r="P176" s="170">
        <v>36817.53</v>
      </c>
      <c r="Q176" s="168" t="s">
        <v>1128</v>
      </c>
      <c r="R176" s="168" t="str">
        <f t="shared" si="23"/>
        <v>INT</v>
      </c>
      <c r="S176" s="154">
        <f t="shared" si="24"/>
        <v>3681.7530000000002</v>
      </c>
    </row>
    <row r="177" spans="1:21">
      <c r="A177" s="153" t="s">
        <v>328</v>
      </c>
      <c r="B177" s="170">
        <v>1101</v>
      </c>
      <c r="C177" s="153" t="s">
        <v>1139</v>
      </c>
      <c r="D177" s="153" t="s">
        <v>1140</v>
      </c>
      <c r="F177" s="153" t="s">
        <v>403</v>
      </c>
      <c r="G177" s="153" t="s">
        <v>313</v>
      </c>
      <c r="H177" s="153" t="s">
        <v>434</v>
      </c>
      <c r="I177" s="153" t="s">
        <v>576</v>
      </c>
      <c r="J177" s="153" t="s">
        <v>848</v>
      </c>
      <c r="K177" s="153" t="s">
        <v>494</v>
      </c>
      <c r="L177" s="153" t="s">
        <v>1141</v>
      </c>
      <c r="M177" s="153" t="s">
        <v>409</v>
      </c>
      <c r="N177" s="153" t="s">
        <v>1142</v>
      </c>
      <c r="O177" s="170">
        <v>4227.5</v>
      </c>
      <c r="P177" s="170">
        <v>4227.5</v>
      </c>
      <c r="Q177" s="168" t="s">
        <v>254</v>
      </c>
      <c r="R177" s="168" t="str">
        <f t="shared" si="23"/>
        <v>C</v>
      </c>
      <c r="S177" s="154">
        <f t="shared" si="24"/>
        <v>422.75</v>
      </c>
      <c r="T177" s="153">
        <v>2</v>
      </c>
      <c r="U177" s="153">
        <v>2</v>
      </c>
    </row>
    <row r="178" spans="1:21">
      <c r="A178" s="153" t="s">
        <v>328</v>
      </c>
      <c r="B178" s="170">
        <v>1114</v>
      </c>
      <c r="C178" s="153" t="s">
        <v>1143</v>
      </c>
      <c r="D178" s="153" t="s">
        <v>1144</v>
      </c>
      <c r="F178" s="153" t="s">
        <v>403</v>
      </c>
      <c r="G178" s="153" t="s">
        <v>348</v>
      </c>
      <c r="H178" s="153" t="s">
        <v>492</v>
      </c>
      <c r="I178" s="153" t="s">
        <v>553</v>
      </c>
      <c r="J178" s="153" t="s">
        <v>433</v>
      </c>
      <c r="K178" s="153" t="s">
        <v>1125</v>
      </c>
      <c r="L178" s="153" t="s">
        <v>1145</v>
      </c>
      <c r="M178" s="153" t="s">
        <v>409</v>
      </c>
      <c r="N178" s="153" t="s">
        <v>1146</v>
      </c>
      <c r="O178" s="170">
        <v>42535.43</v>
      </c>
      <c r="P178" s="170">
        <v>42535.43</v>
      </c>
      <c r="Q178" s="168" t="s">
        <v>254</v>
      </c>
      <c r="R178" s="168" t="str">
        <f t="shared" si="23"/>
        <v>C</v>
      </c>
      <c r="S178" s="154">
        <f t="shared" si="24"/>
        <v>4253.5430000000006</v>
      </c>
    </row>
    <row r="179" spans="1:21">
      <c r="A179" s="153" t="s">
        <v>328</v>
      </c>
      <c r="B179" s="170">
        <v>1119</v>
      </c>
      <c r="C179" s="153" t="s">
        <v>1147</v>
      </c>
      <c r="D179" s="153" t="s">
        <v>1148</v>
      </c>
      <c r="F179" s="153" t="s">
        <v>403</v>
      </c>
      <c r="G179" s="153" t="s">
        <v>313</v>
      </c>
      <c r="H179" s="153" t="s">
        <v>433</v>
      </c>
      <c r="I179" s="153" t="s">
        <v>427</v>
      </c>
      <c r="J179" s="153" t="s">
        <v>434</v>
      </c>
      <c r="K179" s="153" t="s">
        <v>611</v>
      </c>
      <c r="L179" s="153" t="s">
        <v>1149</v>
      </c>
      <c r="M179" s="153" t="s">
        <v>409</v>
      </c>
      <c r="N179" s="153" t="s">
        <v>1150</v>
      </c>
      <c r="O179" s="170">
        <v>12512.84</v>
      </c>
      <c r="P179" s="170">
        <v>12512.84</v>
      </c>
      <c r="Q179" s="168" t="s">
        <v>254</v>
      </c>
      <c r="R179" s="168" t="str">
        <f t="shared" si="23"/>
        <v>C</v>
      </c>
      <c r="S179" s="154">
        <f t="shared" si="24"/>
        <v>1251.2840000000001</v>
      </c>
    </row>
    <row r="180" spans="1:21">
      <c r="A180" s="153" t="s">
        <v>328</v>
      </c>
      <c r="B180" s="170">
        <v>1123</v>
      </c>
      <c r="C180" s="153" t="s">
        <v>1151</v>
      </c>
      <c r="D180" s="153" t="s">
        <v>1152</v>
      </c>
      <c r="F180" s="153" t="s">
        <v>403</v>
      </c>
      <c r="G180" s="155" t="s">
        <v>311</v>
      </c>
      <c r="H180" s="153" t="s">
        <v>1153</v>
      </c>
      <c r="I180" s="153" t="s">
        <v>1154</v>
      </c>
      <c r="J180" s="153" t="s">
        <v>1155</v>
      </c>
      <c r="K180" s="153" t="s">
        <v>494</v>
      </c>
      <c r="L180" s="153" t="s">
        <v>1156</v>
      </c>
      <c r="M180" s="153" t="s">
        <v>409</v>
      </c>
      <c r="N180" s="153" t="s">
        <v>1157</v>
      </c>
      <c r="O180" s="170">
        <v>18080.95</v>
      </c>
      <c r="P180" s="170">
        <v>18080.95</v>
      </c>
      <c r="Q180" s="168" t="s">
        <v>461</v>
      </c>
      <c r="R180" s="168" t="str">
        <f t="shared" si="23"/>
        <v>DEF</v>
      </c>
      <c r="S180" s="154">
        <f t="shared" si="24"/>
        <v>3616.1900000000005</v>
      </c>
    </row>
    <row r="181" spans="1:21">
      <c r="A181" s="153" t="s">
        <v>328</v>
      </c>
      <c r="B181" s="170">
        <v>1127</v>
      </c>
      <c r="C181" s="153" t="s">
        <v>1158</v>
      </c>
      <c r="D181" s="153" t="s">
        <v>1159</v>
      </c>
      <c r="F181" s="153" t="s">
        <v>403</v>
      </c>
      <c r="G181" s="153" t="s">
        <v>348</v>
      </c>
      <c r="H181" s="153" t="s">
        <v>1160</v>
      </c>
      <c r="I181" s="153" t="s">
        <v>729</v>
      </c>
      <c r="J181" s="153" t="s">
        <v>828</v>
      </c>
      <c r="K181" s="153" t="s">
        <v>1161</v>
      </c>
      <c r="L181" s="153" t="s">
        <v>1162</v>
      </c>
      <c r="M181" s="153" t="s">
        <v>409</v>
      </c>
      <c r="N181" s="153" t="s">
        <v>1163</v>
      </c>
      <c r="O181" s="170">
        <v>115812.4</v>
      </c>
      <c r="P181" s="170">
        <v>115812.4</v>
      </c>
      <c r="Q181" s="168" t="s">
        <v>254</v>
      </c>
      <c r="R181" s="168" t="str">
        <f t="shared" si="23"/>
        <v>C</v>
      </c>
      <c r="S181" s="154">
        <f t="shared" si="24"/>
        <v>11581.24</v>
      </c>
      <c r="T181" s="153">
        <v>8</v>
      </c>
      <c r="U181" s="153">
        <v>0</v>
      </c>
    </row>
    <row r="182" spans="1:21">
      <c r="A182" s="153" t="s">
        <v>328</v>
      </c>
      <c r="B182" s="170">
        <v>1128</v>
      </c>
      <c r="C182" s="153" t="s">
        <v>1164</v>
      </c>
      <c r="D182" s="153" t="s">
        <v>1165</v>
      </c>
      <c r="F182" s="153" t="s">
        <v>403</v>
      </c>
      <c r="G182" s="153" t="s">
        <v>348</v>
      </c>
      <c r="H182" s="153" t="s">
        <v>492</v>
      </c>
      <c r="I182" s="153" t="s">
        <v>427</v>
      </c>
      <c r="J182" s="153" t="s">
        <v>433</v>
      </c>
      <c r="K182" s="153" t="s">
        <v>1125</v>
      </c>
      <c r="L182" s="153" t="s">
        <v>1166</v>
      </c>
      <c r="M182" s="153" t="s">
        <v>409</v>
      </c>
      <c r="N182" s="153" t="s">
        <v>1167</v>
      </c>
      <c r="O182" s="170">
        <v>59200.12</v>
      </c>
      <c r="P182" s="170">
        <v>59200.12</v>
      </c>
      <c r="Q182" s="168" t="s">
        <v>254</v>
      </c>
      <c r="R182" s="168" t="str">
        <f t="shared" si="23"/>
        <v>C</v>
      </c>
      <c r="S182" s="154">
        <f t="shared" si="24"/>
        <v>5920.0120000000006</v>
      </c>
      <c r="T182" s="153">
        <v>2</v>
      </c>
      <c r="U182" s="153">
        <v>0</v>
      </c>
    </row>
    <row r="183" spans="1:21">
      <c r="A183" s="153" t="s">
        <v>328</v>
      </c>
      <c r="B183" s="170">
        <v>1147</v>
      </c>
      <c r="C183" s="153" t="s">
        <v>1168</v>
      </c>
      <c r="D183" s="153" t="s">
        <v>1169</v>
      </c>
      <c r="F183" s="153" t="s">
        <v>403</v>
      </c>
      <c r="G183" s="153" t="s">
        <v>313</v>
      </c>
      <c r="H183" s="153" t="s">
        <v>492</v>
      </c>
      <c r="I183" s="153" t="s">
        <v>553</v>
      </c>
      <c r="J183" s="153" t="s">
        <v>433</v>
      </c>
      <c r="K183" s="153" t="s">
        <v>494</v>
      </c>
      <c r="L183" s="153" t="s">
        <v>1170</v>
      </c>
      <c r="M183" s="153" t="s">
        <v>409</v>
      </c>
      <c r="N183" s="153" t="s">
        <v>1171</v>
      </c>
      <c r="O183" s="170">
        <v>9596.33</v>
      </c>
      <c r="P183" s="170">
        <v>9596.33</v>
      </c>
      <c r="Q183" s="168" t="s">
        <v>245</v>
      </c>
      <c r="R183" s="168" t="str">
        <f t="shared" si="23"/>
        <v>B</v>
      </c>
      <c r="S183" s="154">
        <f t="shared" si="24"/>
        <v>287.88990000000001</v>
      </c>
      <c r="T183" s="153">
        <v>1</v>
      </c>
      <c r="U183" s="153">
        <v>0</v>
      </c>
    </row>
    <row r="184" spans="1:21">
      <c r="A184" s="153" t="s">
        <v>328</v>
      </c>
      <c r="B184" s="170">
        <v>1155</v>
      </c>
      <c r="C184" s="153" t="s">
        <v>1172</v>
      </c>
      <c r="D184" s="153" t="s">
        <v>1173</v>
      </c>
      <c r="F184" s="153" t="s">
        <v>403</v>
      </c>
      <c r="G184" s="153" t="s">
        <v>326</v>
      </c>
      <c r="H184" s="153" t="s">
        <v>828</v>
      </c>
      <c r="I184" s="153" t="s">
        <v>1174</v>
      </c>
      <c r="J184" s="153" t="s">
        <v>492</v>
      </c>
      <c r="K184" s="153" t="s">
        <v>564</v>
      </c>
      <c r="L184" s="153" t="s">
        <v>1175</v>
      </c>
      <c r="M184" s="153" t="s">
        <v>409</v>
      </c>
      <c r="N184" s="153" t="s">
        <v>1176</v>
      </c>
      <c r="O184" s="170">
        <v>134167.15</v>
      </c>
      <c r="P184" s="170">
        <v>134167.15</v>
      </c>
      <c r="Q184" s="168" t="s">
        <v>254</v>
      </c>
      <c r="R184" s="168" t="str">
        <f t="shared" si="23"/>
        <v>C</v>
      </c>
      <c r="S184" s="154">
        <f t="shared" si="24"/>
        <v>13416.715</v>
      </c>
      <c r="T184" s="153">
        <v>4</v>
      </c>
      <c r="U184" s="153">
        <v>2</v>
      </c>
    </row>
    <row r="185" spans="1:21">
      <c r="A185" s="153" t="s">
        <v>328</v>
      </c>
      <c r="B185" s="170">
        <v>1157</v>
      </c>
      <c r="C185" s="153" t="s">
        <v>1177</v>
      </c>
      <c r="D185" s="153" t="s">
        <v>1178</v>
      </c>
      <c r="F185" s="153" t="s">
        <v>403</v>
      </c>
      <c r="G185" s="153" t="s">
        <v>313</v>
      </c>
      <c r="H185" s="153" t="s">
        <v>492</v>
      </c>
      <c r="I185" s="153" t="s">
        <v>413</v>
      </c>
      <c r="J185" s="153" t="s">
        <v>433</v>
      </c>
      <c r="K185" s="153" t="s">
        <v>494</v>
      </c>
      <c r="L185" s="153" t="s">
        <v>1050</v>
      </c>
      <c r="M185" s="153" t="s">
        <v>409</v>
      </c>
      <c r="N185" s="153" t="s">
        <v>837</v>
      </c>
      <c r="O185" s="170">
        <v>9355.7900000000009</v>
      </c>
      <c r="P185" s="170">
        <v>9355.7900000000009</v>
      </c>
      <c r="Q185" s="168" t="s">
        <v>258</v>
      </c>
      <c r="R185" s="168" t="str">
        <f t="shared" si="23"/>
        <v>A</v>
      </c>
      <c r="S185" s="154">
        <f t="shared" si="24"/>
        <v>46.778950000000002</v>
      </c>
    </row>
    <row r="186" spans="1:21">
      <c r="A186" s="153" t="s">
        <v>328</v>
      </c>
      <c r="B186" s="170">
        <v>1160</v>
      </c>
      <c r="C186" s="153" t="s">
        <v>1179</v>
      </c>
      <c r="D186" s="153" t="s">
        <v>1180</v>
      </c>
      <c r="F186" s="153" t="s">
        <v>403</v>
      </c>
      <c r="G186" s="153" t="s">
        <v>348</v>
      </c>
      <c r="H186" s="153" t="s">
        <v>492</v>
      </c>
      <c r="I186" s="153" t="s">
        <v>492</v>
      </c>
      <c r="J186" s="153" t="s">
        <v>433</v>
      </c>
      <c r="K186" s="153" t="s">
        <v>564</v>
      </c>
      <c r="L186" s="153" t="s">
        <v>1181</v>
      </c>
      <c r="M186" s="153" t="s">
        <v>409</v>
      </c>
      <c r="N186" s="153" t="s">
        <v>1182</v>
      </c>
      <c r="O186" s="170">
        <v>106011.22</v>
      </c>
      <c r="P186" s="170">
        <v>106011.22</v>
      </c>
      <c r="Q186" s="168" t="s">
        <v>254</v>
      </c>
      <c r="R186" s="168" t="str">
        <f t="shared" si="23"/>
        <v>C</v>
      </c>
      <c r="S186" s="154">
        <f t="shared" si="24"/>
        <v>10601.122000000001</v>
      </c>
      <c r="T186" s="153">
        <v>1</v>
      </c>
      <c r="U186" s="153">
        <v>0</v>
      </c>
    </row>
    <row r="187" spans="1:21">
      <c r="A187" s="153" t="s">
        <v>328</v>
      </c>
      <c r="B187" s="170">
        <v>1176</v>
      </c>
      <c r="C187" s="153" t="s">
        <v>1183</v>
      </c>
      <c r="D187" s="153" t="s">
        <v>1184</v>
      </c>
      <c r="F187" s="153" t="s">
        <v>403</v>
      </c>
      <c r="G187" s="153" t="s">
        <v>348</v>
      </c>
      <c r="H187" s="153" t="s">
        <v>492</v>
      </c>
      <c r="I187" s="153" t="s">
        <v>439</v>
      </c>
      <c r="J187" s="153" t="s">
        <v>433</v>
      </c>
      <c r="K187" s="153" t="s">
        <v>494</v>
      </c>
      <c r="L187" s="153" t="s">
        <v>1185</v>
      </c>
      <c r="M187" s="153" t="s">
        <v>409</v>
      </c>
      <c r="N187" s="153" t="s">
        <v>1186</v>
      </c>
      <c r="O187" s="170">
        <v>26725.9</v>
      </c>
      <c r="P187" s="170">
        <v>26725.9</v>
      </c>
      <c r="Q187" s="168" t="s">
        <v>245</v>
      </c>
      <c r="R187" s="168" t="str">
        <f t="shared" si="23"/>
        <v>B</v>
      </c>
      <c r="S187" s="154">
        <f t="shared" si="24"/>
        <v>801.77700000000004</v>
      </c>
    </row>
    <row r="188" spans="1:21">
      <c r="A188" s="153" t="s">
        <v>328</v>
      </c>
      <c r="B188" s="170">
        <v>1197</v>
      </c>
      <c r="C188" s="153" t="s">
        <v>1187</v>
      </c>
      <c r="D188" s="153" t="s">
        <v>1188</v>
      </c>
      <c r="F188" s="153" t="s">
        <v>403</v>
      </c>
      <c r="G188" s="153" t="s">
        <v>1189</v>
      </c>
      <c r="H188" s="153" t="s">
        <v>492</v>
      </c>
      <c r="I188" s="153" t="s">
        <v>699</v>
      </c>
      <c r="J188" s="153" t="s">
        <v>433</v>
      </c>
      <c r="K188" s="153" t="s">
        <v>564</v>
      </c>
      <c r="L188" s="153" t="s">
        <v>1190</v>
      </c>
      <c r="M188" s="153" t="s">
        <v>409</v>
      </c>
      <c r="N188" s="153" t="s">
        <v>1191</v>
      </c>
      <c r="O188" s="170">
        <v>83729.75</v>
      </c>
      <c r="P188" s="170">
        <v>83729.75</v>
      </c>
      <c r="Q188" s="168" t="s">
        <v>254</v>
      </c>
      <c r="R188" s="168" t="str">
        <f t="shared" si="23"/>
        <v>C</v>
      </c>
      <c r="S188" s="154">
        <f t="shared" si="24"/>
        <v>8372.9750000000004</v>
      </c>
    </row>
    <row r="189" spans="1:21">
      <c r="A189" s="153" t="s">
        <v>328</v>
      </c>
      <c r="B189" s="170">
        <v>1222</v>
      </c>
      <c r="C189" s="153" t="s">
        <v>1192</v>
      </c>
      <c r="D189" s="153" t="s">
        <v>1193</v>
      </c>
      <c r="F189" s="153" t="s">
        <v>403</v>
      </c>
      <c r="G189" s="153" t="s">
        <v>326</v>
      </c>
      <c r="H189" s="153" t="s">
        <v>828</v>
      </c>
      <c r="I189" s="153" t="s">
        <v>427</v>
      </c>
      <c r="J189" s="153" t="s">
        <v>492</v>
      </c>
      <c r="K189" s="153" t="s">
        <v>611</v>
      </c>
      <c r="L189" s="153" t="s">
        <v>1194</v>
      </c>
      <c r="M189" s="153" t="s">
        <v>409</v>
      </c>
      <c r="N189" s="153" t="s">
        <v>1195</v>
      </c>
      <c r="O189" s="170">
        <v>15171.01</v>
      </c>
      <c r="P189" s="170">
        <v>15171.01</v>
      </c>
      <c r="Q189" s="168" t="s">
        <v>254</v>
      </c>
      <c r="R189" s="168" t="str">
        <f t="shared" si="23"/>
        <v>C</v>
      </c>
      <c r="S189" s="154">
        <f t="shared" si="24"/>
        <v>1517.1010000000001</v>
      </c>
      <c r="T189" s="153">
        <v>9</v>
      </c>
      <c r="U189" s="153">
        <v>0</v>
      </c>
    </row>
    <row r="190" spans="1:21">
      <c r="A190" s="153" t="s">
        <v>328</v>
      </c>
      <c r="B190" s="170">
        <v>1262</v>
      </c>
      <c r="C190" s="153" t="s">
        <v>1196</v>
      </c>
      <c r="D190" s="153" t="s">
        <v>1197</v>
      </c>
      <c r="F190" s="153" t="s">
        <v>403</v>
      </c>
      <c r="G190" s="153" t="s">
        <v>313</v>
      </c>
      <c r="H190" s="153" t="s">
        <v>492</v>
      </c>
      <c r="I190" s="153" t="s">
        <v>553</v>
      </c>
      <c r="J190" s="153" t="s">
        <v>433</v>
      </c>
      <c r="K190" s="153" t="s">
        <v>494</v>
      </c>
      <c r="L190" s="153" t="s">
        <v>1198</v>
      </c>
      <c r="M190" s="153" t="s">
        <v>1199</v>
      </c>
      <c r="N190" s="153" t="s">
        <v>1200</v>
      </c>
      <c r="O190" s="170">
        <v>16370.69</v>
      </c>
      <c r="P190" s="170">
        <v>30637.29</v>
      </c>
      <c r="Q190" s="168" t="s">
        <v>245</v>
      </c>
      <c r="R190" s="168" t="str">
        <f t="shared" si="23"/>
        <v>B</v>
      </c>
      <c r="S190" s="154">
        <f t="shared" si="24"/>
        <v>491.1207</v>
      </c>
    </row>
    <row r="191" spans="1:21">
      <c r="A191" s="153" t="s">
        <v>328</v>
      </c>
      <c r="B191" s="170">
        <v>1264</v>
      </c>
      <c r="C191" s="153" t="s">
        <v>1201</v>
      </c>
      <c r="D191" s="153" t="s">
        <v>1202</v>
      </c>
      <c r="F191" s="153" t="s">
        <v>403</v>
      </c>
      <c r="G191" s="153" t="s">
        <v>348</v>
      </c>
      <c r="H191" s="153" t="s">
        <v>492</v>
      </c>
      <c r="I191" s="153" t="s">
        <v>699</v>
      </c>
      <c r="J191" s="153" t="s">
        <v>433</v>
      </c>
      <c r="K191" s="153" t="s">
        <v>494</v>
      </c>
      <c r="L191" s="153" t="s">
        <v>1185</v>
      </c>
      <c r="M191" s="153" t="s">
        <v>409</v>
      </c>
      <c r="N191" s="153" t="s">
        <v>1186</v>
      </c>
      <c r="O191" s="170">
        <v>41166.39</v>
      </c>
      <c r="P191" s="170">
        <v>41166.39</v>
      </c>
      <c r="Q191" s="168" t="s">
        <v>254</v>
      </c>
      <c r="R191" s="168" t="str">
        <f t="shared" si="23"/>
        <v>C</v>
      </c>
      <c r="S191" s="154">
        <f t="shared" si="24"/>
        <v>4116.6390000000001</v>
      </c>
      <c r="T191" s="153">
        <v>2</v>
      </c>
      <c r="U191" s="153">
        <v>0</v>
      </c>
    </row>
    <row r="192" spans="1:21">
      <c r="A192" s="153" t="s">
        <v>328</v>
      </c>
      <c r="B192" s="170">
        <v>1282</v>
      </c>
      <c r="C192" s="153" t="s">
        <v>1203</v>
      </c>
      <c r="D192" s="153" t="s">
        <v>1204</v>
      </c>
      <c r="F192" s="153" t="s">
        <v>403</v>
      </c>
      <c r="G192" s="153" t="s">
        <v>313</v>
      </c>
      <c r="H192" s="153" t="s">
        <v>492</v>
      </c>
      <c r="I192" s="153" t="s">
        <v>413</v>
      </c>
      <c r="J192" s="153" t="s">
        <v>433</v>
      </c>
      <c r="K192" s="153" t="s">
        <v>494</v>
      </c>
      <c r="L192" s="153" t="s">
        <v>999</v>
      </c>
      <c r="M192" s="153" t="s">
        <v>409</v>
      </c>
      <c r="N192" s="153" t="s">
        <v>1205</v>
      </c>
      <c r="O192" s="170">
        <v>17121.830000000002</v>
      </c>
      <c r="P192" s="170">
        <v>17121.830000000002</v>
      </c>
      <c r="Q192" s="168" t="s">
        <v>245</v>
      </c>
      <c r="R192" s="168" t="str">
        <f t="shared" si="23"/>
        <v>B</v>
      </c>
      <c r="S192" s="154">
        <f t="shared" si="24"/>
        <v>513.6549</v>
      </c>
    </row>
    <row r="193" spans="1:21">
      <c r="B193" s="179" t="s">
        <v>1206</v>
      </c>
      <c r="O193" s="170">
        <f>SUM(O173:O192)</f>
        <v>872134.78999999992</v>
      </c>
      <c r="P193" s="170">
        <f>SUM(P173:P192)</f>
        <v>886401.39</v>
      </c>
      <c r="S193" s="156">
        <f>SUM(S173:S192)</f>
        <v>83985.866999999998</v>
      </c>
    </row>
    <row r="195" spans="1:21">
      <c r="A195" s="153" t="s">
        <v>330</v>
      </c>
      <c r="B195" s="170">
        <v>1049</v>
      </c>
      <c r="C195" s="153" t="s">
        <v>1207</v>
      </c>
      <c r="D195" s="153" t="s">
        <v>1208</v>
      </c>
      <c r="E195" s="168" t="s">
        <v>382</v>
      </c>
      <c r="F195" s="153" t="s">
        <v>403</v>
      </c>
      <c r="G195" s="153" t="s">
        <v>315</v>
      </c>
      <c r="H195" s="153" t="s">
        <v>492</v>
      </c>
      <c r="I195" s="153" t="s">
        <v>413</v>
      </c>
      <c r="J195" s="153" t="s">
        <v>433</v>
      </c>
      <c r="K195" s="153" t="s">
        <v>564</v>
      </c>
      <c r="L195" s="153" t="s">
        <v>1097</v>
      </c>
      <c r="M195" s="153" t="s">
        <v>409</v>
      </c>
      <c r="N195" s="153" t="s">
        <v>1209</v>
      </c>
      <c r="O195" s="170">
        <v>20829.93</v>
      </c>
      <c r="P195" s="170">
        <v>20829.93</v>
      </c>
      <c r="Q195" s="168" t="s">
        <v>567</v>
      </c>
      <c r="R195" s="168" t="str">
        <f t="shared" ref="R195:R197" si="25">Q195</f>
        <v>N/A</v>
      </c>
      <c r="S195" s="154">
        <f t="shared" ref="S195:S197" si="26">IF(E195="PLP",0,IF(E195="SRB",0,IF(G195="DEFERRED",O195*20%,IF(R195="A",O195*0.5%,IF(R195="B",O195*3%,O195*10%)))))</f>
        <v>0</v>
      </c>
    </row>
    <row r="196" spans="1:21">
      <c r="A196" s="153" t="s">
        <v>330</v>
      </c>
      <c r="B196" s="170">
        <v>1053</v>
      </c>
      <c r="C196" s="153" t="s">
        <v>1210</v>
      </c>
      <c r="D196" s="153" t="s">
        <v>1211</v>
      </c>
      <c r="E196" s="168" t="s">
        <v>382</v>
      </c>
      <c r="F196" s="153" t="s">
        <v>403</v>
      </c>
      <c r="G196" s="153" t="s">
        <v>315</v>
      </c>
      <c r="H196" s="153" t="s">
        <v>492</v>
      </c>
      <c r="I196" s="153" t="s">
        <v>413</v>
      </c>
      <c r="J196" s="153" t="s">
        <v>433</v>
      </c>
      <c r="K196" s="153" t="s">
        <v>564</v>
      </c>
      <c r="L196" s="153" t="s">
        <v>1212</v>
      </c>
      <c r="M196" s="153" t="s">
        <v>409</v>
      </c>
      <c r="N196" s="153" t="s">
        <v>1213</v>
      </c>
      <c r="O196" s="170">
        <v>14335.3</v>
      </c>
      <c r="P196" s="170">
        <v>14335.3</v>
      </c>
      <c r="Q196" s="168" t="s">
        <v>567</v>
      </c>
      <c r="R196" s="168" t="str">
        <f t="shared" si="25"/>
        <v>N/A</v>
      </c>
      <c r="S196" s="154">
        <f t="shared" si="26"/>
        <v>0</v>
      </c>
    </row>
    <row r="197" spans="1:21">
      <c r="A197" s="153" t="s">
        <v>330</v>
      </c>
      <c r="B197" s="170">
        <v>864</v>
      </c>
      <c r="C197" s="153" t="s">
        <v>1214</v>
      </c>
      <c r="D197" s="153" t="s">
        <v>1215</v>
      </c>
      <c r="E197" s="168" t="s">
        <v>382</v>
      </c>
      <c r="F197" s="153" t="s">
        <v>403</v>
      </c>
      <c r="G197" s="153" t="s">
        <v>315</v>
      </c>
      <c r="H197" s="153" t="s">
        <v>492</v>
      </c>
      <c r="I197" s="153" t="s">
        <v>750</v>
      </c>
      <c r="J197" s="153" t="s">
        <v>433</v>
      </c>
      <c r="K197" s="153" t="s">
        <v>604</v>
      </c>
      <c r="L197" s="153" t="s">
        <v>1216</v>
      </c>
      <c r="M197" s="153" t="s">
        <v>409</v>
      </c>
      <c r="N197" s="153" t="s">
        <v>1217</v>
      </c>
      <c r="O197" s="170">
        <v>12247.66</v>
      </c>
      <c r="P197" s="170">
        <v>12247.66</v>
      </c>
      <c r="Q197" s="168" t="s">
        <v>567</v>
      </c>
      <c r="R197" s="168" t="str">
        <f t="shared" si="25"/>
        <v>N/A</v>
      </c>
      <c r="S197" s="154">
        <f t="shared" si="26"/>
        <v>0</v>
      </c>
    </row>
    <row r="198" spans="1:21">
      <c r="B198" s="179" t="s">
        <v>1218</v>
      </c>
      <c r="O198" s="170">
        <f>SUM(O195:O197)</f>
        <v>47412.89</v>
      </c>
      <c r="P198" s="170">
        <f>SUM(P195:P197)</f>
        <v>47412.89</v>
      </c>
      <c r="S198" s="156">
        <f>SUM(S195:S197)</f>
        <v>0</v>
      </c>
    </row>
    <row r="200" spans="1:21">
      <c r="A200" s="153" t="s">
        <v>331</v>
      </c>
      <c r="B200" s="170">
        <v>939</v>
      </c>
      <c r="C200" s="153" t="s">
        <v>1219</v>
      </c>
      <c r="D200" s="153" t="s">
        <v>1220</v>
      </c>
      <c r="E200" s="168" t="s">
        <v>1221</v>
      </c>
      <c r="F200" s="153" t="s">
        <v>403</v>
      </c>
      <c r="G200" s="153" t="s">
        <v>332</v>
      </c>
      <c r="H200" s="153" t="s">
        <v>492</v>
      </c>
      <c r="I200" s="153" t="s">
        <v>427</v>
      </c>
      <c r="J200" s="153" t="s">
        <v>433</v>
      </c>
      <c r="K200" s="153" t="s">
        <v>1125</v>
      </c>
      <c r="L200" s="153" t="s">
        <v>1222</v>
      </c>
      <c r="M200" s="153" t="s">
        <v>409</v>
      </c>
      <c r="N200" s="153" t="s">
        <v>1223</v>
      </c>
      <c r="O200" s="170">
        <v>85963.54</v>
      </c>
      <c r="P200" s="170">
        <v>85963.54</v>
      </c>
      <c r="Q200" s="168" t="s">
        <v>254</v>
      </c>
      <c r="R200" s="168" t="str">
        <f t="shared" ref="R200:R203" si="27">Q200</f>
        <v>C</v>
      </c>
      <c r="S200" s="154">
        <f t="shared" ref="S200:S203" si="28">IF(E200="PLP",0,IF(E200="SRB",0,IF(G200="DEFERRED",O200*20%,IF(R200="A",O200*0.5%,IF(R200="B",O200*3%,O200*10%)))))</f>
        <v>0</v>
      </c>
    </row>
    <row r="201" spans="1:21">
      <c r="A201" s="153" t="s">
        <v>331</v>
      </c>
      <c r="B201" s="170">
        <v>960</v>
      </c>
      <c r="C201" s="153" t="s">
        <v>1224</v>
      </c>
      <c r="D201" s="153" t="s">
        <v>1225</v>
      </c>
      <c r="E201" s="168" t="s">
        <v>1221</v>
      </c>
      <c r="F201" s="153" t="s">
        <v>403</v>
      </c>
      <c r="G201" s="153" t="s">
        <v>332</v>
      </c>
      <c r="H201" s="153" t="s">
        <v>492</v>
      </c>
      <c r="I201" s="153" t="s">
        <v>413</v>
      </c>
      <c r="J201" s="153" t="s">
        <v>433</v>
      </c>
      <c r="K201" s="153" t="s">
        <v>1226</v>
      </c>
      <c r="L201" s="153" t="s">
        <v>1227</v>
      </c>
      <c r="M201" s="153" t="s">
        <v>409</v>
      </c>
      <c r="N201" s="153" t="s">
        <v>1228</v>
      </c>
      <c r="O201" s="170">
        <v>46748.02</v>
      </c>
      <c r="P201" s="170">
        <v>46748.02</v>
      </c>
      <c r="Q201" s="168" t="s">
        <v>245</v>
      </c>
      <c r="R201" s="168" t="str">
        <f t="shared" si="27"/>
        <v>B</v>
      </c>
      <c r="S201" s="154">
        <f t="shared" si="28"/>
        <v>0</v>
      </c>
    </row>
    <row r="202" spans="1:21">
      <c r="A202" s="153" t="s">
        <v>331</v>
      </c>
      <c r="B202" s="178" t="s">
        <v>1229</v>
      </c>
      <c r="C202" s="153" t="s">
        <v>1230</v>
      </c>
      <c r="D202" s="153" t="s">
        <v>454</v>
      </c>
      <c r="E202" s="168" t="s">
        <v>1221</v>
      </c>
      <c r="F202" s="153" t="s">
        <v>403</v>
      </c>
      <c r="G202" s="153" t="s">
        <v>332</v>
      </c>
      <c r="H202" s="153" t="s">
        <v>492</v>
      </c>
      <c r="I202" s="153" t="s">
        <v>512</v>
      </c>
      <c r="J202" s="153" t="s">
        <v>433</v>
      </c>
      <c r="K202" s="153" t="s">
        <v>1076</v>
      </c>
      <c r="L202" s="153" t="s">
        <v>1231</v>
      </c>
      <c r="M202" s="153" t="s">
        <v>409</v>
      </c>
      <c r="N202" s="153" t="s">
        <v>1232</v>
      </c>
      <c r="O202" s="170">
        <v>30053.11</v>
      </c>
      <c r="P202" s="170">
        <v>30053.11</v>
      </c>
      <c r="Q202" s="168" t="s">
        <v>254</v>
      </c>
      <c r="R202" s="168" t="str">
        <f t="shared" si="27"/>
        <v>C</v>
      </c>
      <c r="S202" s="154">
        <f t="shared" si="28"/>
        <v>0</v>
      </c>
      <c r="T202" s="153">
        <v>1</v>
      </c>
      <c r="U202" s="153">
        <v>0</v>
      </c>
    </row>
    <row r="203" spans="1:21">
      <c r="A203" s="153" t="s">
        <v>331</v>
      </c>
      <c r="B203" s="178" t="s">
        <v>1233</v>
      </c>
      <c r="C203" s="153" t="s">
        <v>1234</v>
      </c>
      <c r="D203" s="153" t="s">
        <v>1235</v>
      </c>
      <c r="E203" s="168" t="s">
        <v>1221</v>
      </c>
      <c r="F203" s="153" t="s">
        <v>403</v>
      </c>
      <c r="G203" s="153" t="s">
        <v>332</v>
      </c>
      <c r="H203" s="153" t="s">
        <v>433</v>
      </c>
      <c r="I203" s="153" t="s">
        <v>427</v>
      </c>
      <c r="J203" s="153" t="s">
        <v>434</v>
      </c>
      <c r="K203" s="153" t="s">
        <v>912</v>
      </c>
      <c r="L203" s="153" t="s">
        <v>582</v>
      </c>
      <c r="M203" s="153" t="s">
        <v>409</v>
      </c>
      <c r="N203" s="153" t="s">
        <v>1236</v>
      </c>
      <c r="O203" s="170">
        <v>17718.7</v>
      </c>
      <c r="P203" s="170">
        <v>17718.7</v>
      </c>
      <c r="Q203" s="168" t="s">
        <v>258</v>
      </c>
      <c r="R203" s="168" t="str">
        <f t="shared" si="27"/>
        <v>A</v>
      </c>
      <c r="S203" s="154">
        <f t="shared" si="28"/>
        <v>0</v>
      </c>
    </row>
    <row r="204" spans="1:21">
      <c r="B204" s="179" t="s">
        <v>641</v>
      </c>
      <c r="O204" s="170">
        <f>SUM(O200:O203)</f>
        <v>180483.37</v>
      </c>
      <c r="P204" s="170">
        <f>SUM(P200:P203)</f>
        <v>180483.37</v>
      </c>
      <c r="S204" s="156">
        <f>SUM(S200:S203)</f>
        <v>0</v>
      </c>
    </row>
    <row r="206" spans="1:21">
      <c r="A206" s="153" t="s">
        <v>333</v>
      </c>
      <c r="B206" s="170">
        <v>1338</v>
      </c>
      <c r="C206" s="153" t="s">
        <v>1237</v>
      </c>
      <c r="D206" s="153" t="s">
        <v>1238</v>
      </c>
      <c r="F206" s="153" t="s">
        <v>403</v>
      </c>
      <c r="G206" s="153" t="s">
        <v>321</v>
      </c>
      <c r="H206" s="153" t="s">
        <v>413</v>
      </c>
      <c r="I206" s="153" t="s">
        <v>553</v>
      </c>
      <c r="J206" s="153" t="s">
        <v>414</v>
      </c>
      <c r="K206" s="153" t="s">
        <v>407</v>
      </c>
      <c r="L206" s="153" t="s">
        <v>408</v>
      </c>
      <c r="M206" s="153" t="s">
        <v>409</v>
      </c>
      <c r="N206" s="153" t="s">
        <v>1239</v>
      </c>
      <c r="O206" s="170">
        <v>1238.04</v>
      </c>
      <c r="P206" s="170">
        <v>1238.04</v>
      </c>
      <c r="Q206" s="168" t="s">
        <v>245</v>
      </c>
      <c r="R206" s="168" t="str">
        <f t="shared" ref="R206:R207" si="29">Q206</f>
        <v>B</v>
      </c>
      <c r="S206" s="154">
        <f t="shared" ref="S206:S207" si="30">IF(E206="PLP",0,IF(E206="SRB",0,IF(G206="DEFERRED",O206*20%,IF(R206="A",O206*0.5%,IF(R206="B",O206*3%,O206*10%)))))</f>
        <v>37.141199999999998</v>
      </c>
    </row>
    <row r="207" spans="1:21">
      <c r="A207" s="153" t="s">
        <v>333</v>
      </c>
      <c r="B207" s="170">
        <v>1400</v>
      </c>
      <c r="C207" s="153" t="s">
        <v>1237</v>
      </c>
      <c r="D207" s="153" t="s">
        <v>1240</v>
      </c>
      <c r="F207" s="153" t="s">
        <v>403</v>
      </c>
      <c r="G207" s="153" t="s">
        <v>321</v>
      </c>
      <c r="H207" s="153" t="s">
        <v>1090</v>
      </c>
      <c r="I207" s="153" t="s">
        <v>512</v>
      </c>
      <c r="J207" s="153" t="s">
        <v>1091</v>
      </c>
      <c r="K207" s="153" t="s">
        <v>407</v>
      </c>
      <c r="L207" s="153" t="s">
        <v>408</v>
      </c>
      <c r="M207" s="153" t="s">
        <v>409</v>
      </c>
      <c r="N207" s="153" t="s">
        <v>1239</v>
      </c>
      <c r="O207" s="170">
        <v>2416.33</v>
      </c>
      <c r="P207" s="170">
        <v>2416.33</v>
      </c>
      <c r="Q207" s="168" t="s">
        <v>245</v>
      </c>
      <c r="R207" s="168" t="str">
        <f t="shared" si="29"/>
        <v>B</v>
      </c>
      <c r="S207" s="154">
        <f t="shared" si="30"/>
        <v>72.489899999999992</v>
      </c>
    </row>
    <row r="208" spans="1:21">
      <c r="B208" s="179" t="s">
        <v>675</v>
      </c>
      <c r="O208" s="170">
        <f>SUM(O206:O207)</f>
        <v>3654.37</v>
      </c>
      <c r="P208" s="170">
        <f>SUM(P206:P207)</f>
        <v>3654.37</v>
      </c>
      <c r="S208" s="156">
        <f>SUM(S206:S207)</f>
        <v>109.63109999999999</v>
      </c>
    </row>
    <row r="210" spans="1:19">
      <c r="A210" s="153" t="s">
        <v>334</v>
      </c>
      <c r="B210" s="170">
        <v>20200160</v>
      </c>
      <c r="C210" s="153" t="s">
        <v>1241</v>
      </c>
      <c r="D210" s="153" t="s">
        <v>1242</v>
      </c>
      <c r="F210" s="153" t="s">
        <v>403</v>
      </c>
      <c r="G210" s="153" t="s">
        <v>96</v>
      </c>
      <c r="H210" s="153" t="s">
        <v>492</v>
      </c>
      <c r="I210" s="153" t="s">
        <v>492</v>
      </c>
      <c r="J210" s="153" t="s">
        <v>433</v>
      </c>
      <c r="K210" s="153" t="s">
        <v>1243</v>
      </c>
      <c r="L210" s="153" t="s">
        <v>1244</v>
      </c>
      <c r="M210" s="153" t="s">
        <v>409</v>
      </c>
      <c r="N210" s="153" t="s">
        <v>1245</v>
      </c>
      <c r="O210" s="170">
        <v>26683.119999999999</v>
      </c>
      <c r="P210" s="170">
        <v>26683.119999999999</v>
      </c>
      <c r="Q210" s="168" t="s">
        <v>567</v>
      </c>
      <c r="R210" s="168" t="s">
        <v>245</v>
      </c>
      <c r="S210" s="154">
        <f t="shared" ref="S210:S220" si="31">IF(E210="PLP",0,IF(E210="SRB",0,IF(G210="DEFERRED",O210*20%,IF(R210="A",O210*0.5%,IF(R210="B",O210*3%,O210*10%)))))</f>
        <v>800.4935999999999</v>
      </c>
    </row>
    <row r="211" spans="1:19">
      <c r="A211" s="153" t="s">
        <v>334</v>
      </c>
      <c r="B211" s="170">
        <v>2020109</v>
      </c>
      <c r="C211" s="153" t="s">
        <v>1246</v>
      </c>
      <c r="D211" s="153" t="s">
        <v>1247</v>
      </c>
      <c r="F211" s="153" t="s">
        <v>403</v>
      </c>
      <c r="G211" s="153" t="s">
        <v>96</v>
      </c>
      <c r="H211" s="153" t="s">
        <v>492</v>
      </c>
      <c r="I211" s="153" t="s">
        <v>553</v>
      </c>
      <c r="J211" s="153" t="s">
        <v>433</v>
      </c>
      <c r="K211" s="153" t="s">
        <v>1248</v>
      </c>
      <c r="L211" s="153" t="s">
        <v>1249</v>
      </c>
      <c r="M211" s="153" t="s">
        <v>409</v>
      </c>
      <c r="N211" s="153" t="s">
        <v>1250</v>
      </c>
      <c r="O211" s="170">
        <v>20355.8</v>
      </c>
      <c r="P211" s="170">
        <v>20355.8</v>
      </c>
      <c r="Q211" s="168" t="s">
        <v>567</v>
      </c>
      <c r="R211" s="168" t="s">
        <v>258</v>
      </c>
      <c r="S211" s="154">
        <f t="shared" si="31"/>
        <v>101.779</v>
      </c>
    </row>
    <row r="212" spans="1:19">
      <c r="A212" s="153" t="s">
        <v>334</v>
      </c>
      <c r="B212" s="170">
        <v>2020119</v>
      </c>
      <c r="C212" s="153" t="s">
        <v>1251</v>
      </c>
      <c r="D212" s="153" t="s">
        <v>1252</v>
      </c>
      <c r="F212" s="153" t="s">
        <v>403</v>
      </c>
      <c r="G212" s="153" t="s">
        <v>96</v>
      </c>
      <c r="H212" s="153" t="s">
        <v>492</v>
      </c>
      <c r="I212" s="153" t="s">
        <v>553</v>
      </c>
      <c r="J212" s="153" t="s">
        <v>433</v>
      </c>
      <c r="K212" s="153" t="s">
        <v>982</v>
      </c>
      <c r="L212" s="153" t="s">
        <v>1253</v>
      </c>
      <c r="M212" s="153" t="s">
        <v>409</v>
      </c>
      <c r="N212" s="153" t="s">
        <v>1254</v>
      </c>
      <c r="O212" s="170">
        <v>35159.440000000002</v>
      </c>
      <c r="P212" s="170">
        <v>35159.440000000002</v>
      </c>
      <c r="Q212" s="168" t="s">
        <v>245</v>
      </c>
      <c r="R212" s="168" t="str">
        <f t="shared" ref="R212:R216" si="32">Q212</f>
        <v>B</v>
      </c>
      <c r="S212" s="154">
        <f t="shared" si="31"/>
        <v>1054.7832000000001</v>
      </c>
    </row>
    <row r="213" spans="1:19">
      <c r="A213" s="153" t="s">
        <v>334</v>
      </c>
      <c r="B213" s="170">
        <v>2020136</v>
      </c>
      <c r="C213" s="153" t="s">
        <v>1255</v>
      </c>
      <c r="D213" s="153" t="s">
        <v>1256</v>
      </c>
      <c r="F213" s="153" t="s">
        <v>403</v>
      </c>
      <c r="G213" s="153" t="s">
        <v>96</v>
      </c>
      <c r="H213" s="153" t="s">
        <v>433</v>
      </c>
      <c r="I213" s="153" t="s">
        <v>427</v>
      </c>
      <c r="J213" s="153" t="s">
        <v>434</v>
      </c>
      <c r="K213" s="153" t="s">
        <v>1257</v>
      </c>
      <c r="L213" s="153" t="s">
        <v>1258</v>
      </c>
      <c r="M213" s="153" t="s">
        <v>409</v>
      </c>
      <c r="N213" s="153" t="s">
        <v>1259</v>
      </c>
      <c r="O213" s="170">
        <v>24675.65</v>
      </c>
      <c r="P213" s="170">
        <v>24675.65</v>
      </c>
      <c r="Q213" s="168" t="s">
        <v>567</v>
      </c>
      <c r="R213" s="168" t="s">
        <v>245</v>
      </c>
      <c r="S213" s="154">
        <f t="shared" si="31"/>
        <v>740.26949999999999</v>
      </c>
    </row>
    <row r="214" spans="1:19">
      <c r="A214" s="153" t="s">
        <v>334</v>
      </c>
      <c r="B214" s="170">
        <v>2020138</v>
      </c>
      <c r="C214" s="153" t="s">
        <v>1260</v>
      </c>
      <c r="D214" s="153" t="s">
        <v>1261</v>
      </c>
      <c r="F214" s="153" t="s">
        <v>403</v>
      </c>
      <c r="G214" s="153" t="s">
        <v>96</v>
      </c>
      <c r="H214" s="153" t="s">
        <v>433</v>
      </c>
      <c r="I214" s="153" t="s">
        <v>427</v>
      </c>
      <c r="J214" s="153" t="s">
        <v>434</v>
      </c>
      <c r="K214" s="153" t="s">
        <v>982</v>
      </c>
      <c r="L214" s="153" t="s">
        <v>1262</v>
      </c>
      <c r="M214" s="153" t="s">
        <v>409</v>
      </c>
      <c r="N214" s="153" t="s">
        <v>579</v>
      </c>
      <c r="O214" s="170">
        <v>23031</v>
      </c>
      <c r="P214" s="170">
        <v>23031</v>
      </c>
      <c r="Q214" s="168" t="s">
        <v>567</v>
      </c>
      <c r="R214" s="168" t="s">
        <v>245</v>
      </c>
      <c r="S214" s="154">
        <f t="shared" si="31"/>
        <v>690.93</v>
      </c>
    </row>
    <row r="215" spans="1:19">
      <c r="A215" s="153" t="s">
        <v>334</v>
      </c>
      <c r="B215" s="170">
        <v>2020140</v>
      </c>
      <c r="C215" s="153" t="s">
        <v>1263</v>
      </c>
      <c r="D215" s="153" t="s">
        <v>1264</v>
      </c>
      <c r="F215" s="153" t="s">
        <v>403</v>
      </c>
      <c r="G215" s="153" t="s">
        <v>96</v>
      </c>
      <c r="H215" s="153" t="s">
        <v>492</v>
      </c>
      <c r="I215" s="153" t="s">
        <v>405</v>
      </c>
      <c r="J215" s="153" t="s">
        <v>433</v>
      </c>
      <c r="K215" s="153" t="s">
        <v>1243</v>
      </c>
      <c r="L215" s="153" t="s">
        <v>1265</v>
      </c>
      <c r="M215" s="153" t="s">
        <v>409</v>
      </c>
      <c r="N215" s="153" t="s">
        <v>1266</v>
      </c>
      <c r="O215" s="170">
        <v>37787.31</v>
      </c>
      <c r="P215" s="170">
        <v>37787.31</v>
      </c>
      <c r="Q215" s="168" t="s">
        <v>258</v>
      </c>
      <c r="R215" s="168" t="str">
        <f t="shared" si="32"/>
        <v>A</v>
      </c>
      <c r="S215" s="154">
        <f t="shared" si="31"/>
        <v>188.93654999999998</v>
      </c>
    </row>
    <row r="216" spans="1:19">
      <c r="A216" s="153" t="s">
        <v>334</v>
      </c>
      <c r="B216" s="170">
        <v>2020148</v>
      </c>
      <c r="C216" s="153" t="s">
        <v>1267</v>
      </c>
      <c r="D216" s="153" t="s">
        <v>1268</v>
      </c>
      <c r="F216" s="153" t="s">
        <v>403</v>
      </c>
      <c r="G216" s="153" t="s">
        <v>96</v>
      </c>
      <c r="H216" s="153" t="s">
        <v>492</v>
      </c>
      <c r="I216" s="153" t="s">
        <v>492</v>
      </c>
      <c r="J216" s="153" t="s">
        <v>433</v>
      </c>
      <c r="K216" s="153" t="s">
        <v>963</v>
      </c>
      <c r="L216" s="153" t="s">
        <v>1269</v>
      </c>
      <c r="M216" s="153" t="s">
        <v>409</v>
      </c>
      <c r="N216" s="153" t="s">
        <v>1270</v>
      </c>
      <c r="O216" s="170">
        <v>31680.81</v>
      </c>
      <c r="P216" s="170">
        <v>31680.81</v>
      </c>
      <c r="Q216" s="168" t="s">
        <v>245</v>
      </c>
      <c r="R216" s="168" t="str">
        <f t="shared" si="32"/>
        <v>B</v>
      </c>
      <c r="S216" s="154">
        <f t="shared" si="31"/>
        <v>950.42430000000002</v>
      </c>
    </row>
    <row r="217" spans="1:19">
      <c r="A217" s="153" t="s">
        <v>334</v>
      </c>
      <c r="B217" s="170">
        <v>2020154</v>
      </c>
      <c r="C217" s="153" t="s">
        <v>1271</v>
      </c>
      <c r="D217" s="153" t="s">
        <v>1272</v>
      </c>
      <c r="F217" s="153" t="s">
        <v>403</v>
      </c>
      <c r="G217" s="153" t="s">
        <v>96</v>
      </c>
      <c r="H217" s="153" t="s">
        <v>492</v>
      </c>
      <c r="I217" s="153" t="s">
        <v>492</v>
      </c>
      <c r="J217" s="153" t="s">
        <v>433</v>
      </c>
      <c r="K217" s="153" t="s">
        <v>1100</v>
      </c>
      <c r="L217" s="153" t="s">
        <v>1273</v>
      </c>
      <c r="M217" s="153" t="s">
        <v>409</v>
      </c>
      <c r="N217" s="153" t="s">
        <v>1274</v>
      </c>
      <c r="O217" s="170">
        <v>23629.62</v>
      </c>
      <c r="P217" s="170">
        <v>23629.62</v>
      </c>
      <c r="Q217" s="168" t="s">
        <v>567</v>
      </c>
      <c r="R217" s="168" t="s">
        <v>245</v>
      </c>
      <c r="S217" s="154">
        <f t="shared" si="31"/>
        <v>708.8886</v>
      </c>
    </row>
    <row r="218" spans="1:19">
      <c r="A218" s="153" t="s">
        <v>334</v>
      </c>
      <c r="B218" s="170">
        <v>2021003</v>
      </c>
      <c r="C218" s="153" t="s">
        <v>1275</v>
      </c>
      <c r="D218" s="153" t="s">
        <v>1276</v>
      </c>
      <c r="F218" s="153" t="s">
        <v>403</v>
      </c>
      <c r="G218" s="153" t="s">
        <v>96</v>
      </c>
      <c r="H218" s="153" t="s">
        <v>433</v>
      </c>
      <c r="I218" s="153" t="s">
        <v>493</v>
      </c>
      <c r="J218" s="153" t="s">
        <v>434</v>
      </c>
      <c r="K218" s="153" t="s">
        <v>982</v>
      </c>
      <c r="L218" s="153" t="s">
        <v>927</v>
      </c>
      <c r="M218" s="153" t="s">
        <v>409</v>
      </c>
      <c r="N218" s="153" t="s">
        <v>1277</v>
      </c>
      <c r="O218" s="170">
        <v>30656</v>
      </c>
      <c r="P218" s="170">
        <v>30656</v>
      </c>
      <c r="Q218" s="168" t="s">
        <v>567</v>
      </c>
      <c r="R218" s="168" t="s">
        <v>245</v>
      </c>
      <c r="S218" s="154">
        <f t="shared" si="31"/>
        <v>919.68</v>
      </c>
    </row>
    <row r="219" spans="1:19">
      <c r="A219" s="153" t="s">
        <v>334</v>
      </c>
      <c r="B219" s="170">
        <v>2021028</v>
      </c>
      <c r="C219" s="153" t="s">
        <v>1278</v>
      </c>
      <c r="D219" s="153" t="s">
        <v>1279</v>
      </c>
      <c r="F219" s="153" t="s">
        <v>403</v>
      </c>
      <c r="G219" s="153" t="s">
        <v>96</v>
      </c>
      <c r="H219" s="153" t="s">
        <v>433</v>
      </c>
      <c r="I219" s="153" t="s">
        <v>427</v>
      </c>
      <c r="J219" s="153" t="s">
        <v>434</v>
      </c>
      <c r="K219" s="153" t="s">
        <v>661</v>
      </c>
      <c r="L219" s="153" t="s">
        <v>1280</v>
      </c>
      <c r="M219" s="153" t="s">
        <v>409</v>
      </c>
      <c r="N219" s="153" t="s">
        <v>1281</v>
      </c>
      <c r="O219" s="170">
        <v>32684.5</v>
      </c>
      <c r="P219" s="170">
        <v>32684.5</v>
      </c>
      <c r="Q219" s="168" t="s">
        <v>567</v>
      </c>
      <c r="R219" s="168" t="s">
        <v>258</v>
      </c>
      <c r="S219" s="154">
        <f t="shared" si="31"/>
        <v>163.42250000000001</v>
      </c>
    </row>
    <row r="220" spans="1:19">
      <c r="A220" s="153" t="s">
        <v>334</v>
      </c>
      <c r="B220" s="170">
        <v>2021046</v>
      </c>
      <c r="C220" s="153" t="s">
        <v>1282</v>
      </c>
      <c r="D220" s="153" t="s">
        <v>1283</v>
      </c>
      <c r="F220" s="153" t="s">
        <v>403</v>
      </c>
      <c r="G220" s="153" t="s">
        <v>96</v>
      </c>
      <c r="H220" s="153" t="s">
        <v>729</v>
      </c>
      <c r="I220" s="153" t="s">
        <v>492</v>
      </c>
      <c r="J220" s="153" t="s">
        <v>445</v>
      </c>
      <c r="K220" s="153" t="s">
        <v>982</v>
      </c>
      <c r="L220" s="153" t="s">
        <v>927</v>
      </c>
      <c r="M220" s="153" t="s">
        <v>409</v>
      </c>
      <c r="N220" s="153" t="s">
        <v>1277</v>
      </c>
      <c r="O220" s="170">
        <v>31109.38</v>
      </c>
      <c r="P220" s="170">
        <v>31109.38</v>
      </c>
      <c r="Q220" s="168" t="s">
        <v>567</v>
      </c>
      <c r="R220" s="168" t="s">
        <v>258</v>
      </c>
      <c r="S220" s="154">
        <f t="shared" si="31"/>
        <v>155.54690000000002</v>
      </c>
    </row>
    <row r="221" spans="1:19">
      <c r="B221" s="179" t="s">
        <v>623</v>
      </c>
      <c r="O221" s="170">
        <f>SUM(O210:O220)</f>
        <v>317452.63</v>
      </c>
      <c r="P221" s="170">
        <f>SUM(P210:P220)</f>
        <v>317452.63</v>
      </c>
      <c r="S221" s="156">
        <f>SUM(S210:S220)</f>
        <v>6475.1541500000003</v>
      </c>
    </row>
    <row r="223" spans="1:19">
      <c r="A223" s="153" t="s">
        <v>335</v>
      </c>
      <c r="B223" s="170">
        <v>2016060</v>
      </c>
      <c r="C223" s="153" t="s">
        <v>1284</v>
      </c>
      <c r="D223" s="153" t="s">
        <v>1285</v>
      </c>
      <c r="F223" s="153" t="s">
        <v>403</v>
      </c>
      <c r="G223" s="153" t="s">
        <v>309</v>
      </c>
      <c r="H223" s="153" t="s">
        <v>1286</v>
      </c>
      <c r="I223" s="153" t="s">
        <v>405</v>
      </c>
      <c r="J223" s="153" t="s">
        <v>716</v>
      </c>
      <c r="K223" s="153" t="s">
        <v>700</v>
      </c>
      <c r="L223" s="153" t="s">
        <v>422</v>
      </c>
      <c r="M223" s="153" t="s">
        <v>409</v>
      </c>
      <c r="N223" s="153" t="s">
        <v>1287</v>
      </c>
      <c r="O223" s="170">
        <v>6838.6</v>
      </c>
      <c r="P223" s="170">
        <v>6838.6</v>
      </c>
      <c r="Q223" s="168" t="s">
        <v>258</v>
      </c>
      <c r="R223" s="168" t="str">
        <f t="shared" ref="R223:R227" si="33">Q223</f>
        <v>A</v>
      </c>
      <c r="S223" s="154">
        <f t="shared" ref="S223:S227" si="34">IF(E223="PLP",0,IF(E223="SRB",0,IF(G223="DEFERRED",O223*20%,IF(R223="A",O223*0.5%,IF(R223="B",O223*3%,O223*10%)))))</f>
        <v>34.193000000000005</v>
      </c>
    </row>
    <row r="224" spans="1:19">
      <c r="A224" s="153" t="s">
        <v>335</v>
      </c>
      <c r="B224" s="170">
        <v>2016095</v>
      </c>
      <c r="C224" s="153" t="s">
        <v>1288</v>
      </c>
      <c r="D224" s="153" t="s">
        <v>1289</v>
      </c>
      <c r="F224" s="153" t="s">
        <v>403</v>
      </c>
      <c r="G224" s="153" t="s">
        <v>309</v>
      </c>
      <c r="H224" s="153" t="s">
        <v>445</v>
      </c>
      <c r="I224" s="153" t="s">
        <v>426</v>
      </c>
      <c r="J224" s="153" t="s">
        <v>446</v>
      </c>
      <c r="K224" s="153" t="s">
        <v>684</v>
      </c>
      <c r="L224" s="153" t="s">
        <v>422</v>
      </c>
      <c r="M224" s="153" t="s">
        <v>409</v>
      </c>
      <c r="N224" s="153" t="s">
        <v>1287</v>
      </c>
      <c r="O224" s="170">
        <v>8228.43</v>
      </c>
      <c r="P224" s="170">
        <v>8228.43</v>
      </c>
      <c r="Q224" s="168" t="s">
        <v>245</v>
      </c>
      <c r="R224" s="168" t="str">
        <f t="shared" si="33"/>
        <v>B</v>
      </c>
      <c r="S224" s="154">
        <f t="shared" si="34"/>
        <v>246.85290000000001</v>
      </c>
    </row>
    <row r="225" spans="1:19">
      <c r="A225" s="153" t="s">
        <v>335</v>
      </c>
      <c r="B225" s="170">
        <v>2016121</v>
      </c>
      <c r="C225" s="153" t="s">
        <v>1290</v>
      </c>
      <c r="D225" s="153" t="s">
        <v>1291</v>
      </c>
      <c r="F225" s="153" t="s">
        <v>403</v>
      </c>
      <c r="G225" s="153" t="s">
        <v>4</v>
      </c>
      <c r="H225" s="153" t="s">
        <v>1292</v>
      </c>
      <c r="I225" s="153" t="s">
        <v>427</v>
      </c>
      <c r="J225" s="153" t="s">
        <v>1293</v>
      </c>
      <c r="K225" s="153" t="s">
        <v>700</v>
      </c>
      <c r="L225" s="153" t="s">
        <v>1294</v>
      </c>
      <c r="M225" s="153" t="s">
        <v>409</v>
      </c>
      <c r="N225" s="153" t="s">
        <v>1295</v>
      </c>
      <c r="O225" s="170">
        <v>17439.97</v>
      </c>
      <c r="P225" s="170">
        <v>17439.97</v>
      </c>
      <c r="Q225" s="168" t="s">
        <v>258</v>
      </c>
      <c r="R225" s="168" t="str">
        <f t="shared" si="33"/>
        <v>A</v>
      </c>
      <c r="S225" s="154">
        <f t="shared" si="34"/>
        <v>87.199850000000012</v>
      </c>
    </row>
    <row r="226" spans="1:19">
      <c r="A226" s="153" t="s">
        <v>335</v>
      </c>
      <c r="B226" s="170">
        <v>2016164</v>
      </c>
      <c r="C226" s="153" t="s">
        <v>1296</v>
      </c>
      <c r="D226" s="153" t="s">
        <v>1297</v>
      </c>
      <c r="F226" s="153" t="s">
        <v>403</v>
      </c>
      <c r="G226" s="153" t="s">
        <v>4</v>
      </c>
      <c r="H226" s="153" t="s">
        <v>512</v>
      </c>
      <c r="I226" s="153" t="s">
        <v>426</v>
      </c>
      <c r="J226" s="153" t="s">
        <v>720</v>
      </c>
      <c r="K226" s="153" t="s">
        <v>700</v>
      </c>
      <c r="L226" s="153" t="s">
        <v>1298</v>
      </c>
      <c r="M226" s="153" t="s">
        <v>409</v>
      </c>
      <c r="N226" s="153" t="s">
        <v>1299</v>
      </c>
      <c r="O226" s="170">
        <v>11735.82</v>
      </c>
      <c r="P226" s="170">
        <v>11735.82</v>
      </c>
      <c r="Q226" s="168" t="s">
        <v>245</v>
      </c>
      <c r="R226" s="168" t="str">
        <f t="shared" si="33"/>
        <v>B</v>
      </c>
      <c r="S226" s="154">
        <f t="shared" si="34"/>
        <v>352.07459999999998</v>
      </c>
    </row>
    <row r="227" spans="1:19">
      <c r="A227" s="153" t="s">
        <v>335</v>
      </c>
      <c r="B227" s="170">
        <v>2016203</v>
      </c>
      <c r="C227" s="153" t="s">
        <v>1300</v>
      </c>
      <c r="D227" s="153" t="s">
        <v>1301</v>
      </c>
      <c r="F227" s="153" t="s">
        <v>403</v>
      </c>
      <c r="G227" s="153" t="s">
        <v>4</v>
      </c>
      <c r="H227" s="153" t="s">
        <v>1090</v>
      </c>
      <c r="I227" s="153" t="s">
        <v>426</v>
      </c>
      <c r="J227" s="153" t="s">
        <v>1091</v>
      </c>
      <c r="K227" s="153" t="s">
        <v>700</v>
      </c>
      <c r="L227" s="153" t="s">
        <v>582</v>
      </c>
      <c r="M227" s="153" t="s">
        <v>409</v>
      </c>
      <c r="N227" s="153" t="s">
        <v>1302</v>
      </c>
      <c r="O227" s="170">
        <v>27778.78</v>
      </c>
      <c r="P227" s="170">
        <v>27778.78</v>
      </c>
      <c r="Q227" s="168" t="s">
        <v>245</v>
      </c>
      <c r="R227" s="168" t="str">
        <f t="shared" si="33"/>
        <v>B</v>
      </c>
      <c r="S227" s="154">
        <f t="shared" si="34"/>
        <v>833.36339999999996</v>
      </c>
    </row>
    <row r="228" spans="1:19">
      <c r="B228" s="179" t="s">
        <v>664</v>
      </c>
      <c r="O228" s="170">
        <f>SUM(O223:O227)</f>
        <v>72021.600000000006</v>
      </c>
      <c r="P228" s="170">
        <f>SUM(P223:P227)</f>
        <v>72021.600000000006</v>
      </c>
      <c r="S228" s="156">
        <f>SUM(S223:S227)</f>
        <v>1553.6837499999999</v>
      </c>
    </row>
    <row r="230" spans="1:19">
      <c r="A230" s="153" t="s">
        <v>336</v>
      </c>
      <c r="B230" s="170">
        <v>1619</v>
      </c>
      <c r="C230" s="153" t="s">
        <v>1303</v>
      </c>
      <c r="D230" s="153" t="s">
        <v>1304</v>
      </c>
      <c r="F230" s="153" t="s">
        <v>403</v>
      </c>
      <c r="G230" s="153" t="s">
        <v>4</v>
      </c>
      <c r="H230" s="153" t="s">
        <v>512</v>
      </c>
      <c r="I230" s="153" t="s">
        <v>512</v>
      </c>
      <c r="J230" s="153" t="s">
        <v>720</v>
      </c>
      <c r="K230" s="153" t="s">
        <v>700</v>
      </c>
      <c r="L230" s="153" t="s">
        <v>991</v>
      </c>
      <c r="M230" s="153" t="s">
        <v>409</v>
      </c>
      <c r="N230" s="153" t="s">
        <v>1305</v>
      </c>
      <c r="O230" s="170">
        <v>3460.05</v>
      </c>
      <c r="P230" s="170">
        <v>3460.05</v>
      </c>
      <c r="Q230" s="168" t="s">
        <v>258</v>
      </c>
      <c r="R230" s="168" t="str">
        <f t="shared" ref="R230:R232" si="35">Q230</f>
        <v>A</v>
      </c>
      <c r="S230" s="154">
        <f t="shared" ref="S230:S232" si="36">IF(E230="PLP",0,IF(E230="SRB",0,IF(G230="DEFERRED",O230*20%,IF(R230="A",O230*0.5%,IF(R230="B",O230*3%,O230*10%)))))</f>
        <v>17.300250000000002</v>
      </c>
    </row>
    <row r="231" spans="1:19">
      <c r="A231" s="153" t="s">
        <v>336</v>
      </c>
      <c r="B231" s="170">
        <v>1620</v>
      </c>
      <c r="C231" s="153" t="s">
        <v>1306</v>
      </c>
      <c r="D231" s="153" t="s">
        <v>1307</v>
      </c>
      <c r="F231" s="153" t="s">
        <v>403</v>
      </c>
      <c r="G231" s="153" t="s">
        <v>309</v>
      </c>
      <c r="H231" s="153" t="s">
        <v>439</v>
      </c>
      <c r="I231" s="153" t="s">
        <v>439</v>
      </c>
      <c r="J231" s="153" t="s">
        <v>440</v>
      </c>
      <c r="K231" s="153" t="s">
        <v>700</v>
      </c>
      <c r="L231" s="153" t="s">
        <v>422</v>
      </c>
      <c r="M231" s="153" t="s">
        <v>409</v>
      </c>
      <c r="N231" s="153" t="s">
        <v>1308</v>
      </c>
      <c r="O231" s="170">
        <v>9393.07</v>
      </c>
      <c r="P231" s="170">
        <v>9393.07</v>
      </c>
      <c r="Q231" s="168" t="s">
        <v>245</v>
      </c>
      <c r="R231" s="168" t="str">
        <f t="shared" si="35"/>
        <v>B</v>
      </c>
      <c r="S231" s="154">
        <f t="shared" si="36"/>
        <v>281.7921</v>
      </c>
    </row>
    <row r="232" spans="1:19">
      <c r="A232" s="153" t="s">
        <v>336</v>
      </c>
      <c r="B232" s="170">
        <v>1629</v>
      </c>
      <c r="C232" s="153" t="s">
        <v>1309</v>
      </c>
      <c r="D232" s="153" t="s">
        <v>1310</v>
      </c>
      <c r="F232" s="153" t="s">
        <v>403</v>
      </c>
      <c r="G232" s="153" t="s">
        <v>4</v>
      </c>
      <c r="H232" s="153" t="s">
        <v>705</v>
      </c>
      <c r="I232" s="153" t="s">
        <v>427</v>
      </c>
      <c r="J232" s="153" t="s">
        <v>479</v>
      </c>
      <c r="K232" s="153" t="s">
        <v>684</v>
      </c>
      <c r="L232" s="153" t="s">
        <v>679</v>
      </c>
      <c r="M232" s="153" t="s">
        <v>409</v>
      </c>
      <c r="N232" s="153" t="s">
        <v>1311</v>
      </c>
      <c r="O232" s="170">
        <v>2860.13</v>
      </c>
      <c r="P232" s="170">
        <v>2860.13</v>
      </c>
      <c r="Q232" s="168" t="s">
        <v>245</v>
      </c>
      <c r="R232" s="168" t="str">
        <f t="shared" si="35"/>
        <v>B</v>
      </c>
      <c r="S232" s="154">
        <f t="shared" si="36"/>
        <v>85.803899999999999</v>
      </c>
    </row>
    <row r="233" spans="1:19">
      <c r="B233" s="179" t="s">
        <v>1218</v>
      </c>
      <c r="O233" s="170">
        <f>SUM(O230:O232)</f>
        <v>15713.25</v>
      </c>
      <c r="P233" s="170">
        <f>SUM(P230:P232)</f>
        <v>15713.25</v>
      </c>
      <c r="S233" s="156">
        <f>SUM(S230:S232)</f>
        <v>384.89625000000001</v>
      </c>
    </row>
    <row r="235" spans="1:19">
      <c r="A235" s="153" t="s">
        <v>337</v>
      </c>
      <c r="B235" s="170">
        <v>1644</v>
      </c>
      <c r="C235" s="153" t="s">
        <v>1312</v>
      </c>
      <c r="D235" s="153" t="s">
        <v>1313</v>
      </c>
      <c r="F235" s="153" t="s">
        <v>403</v>
      </c>
      <c r="G235" s="153" t="s">
        <v>4</v>
      </c>
      <c r="H235" s="153" t="s">
        <v>710</v>
      </c>
      <c r="I235" s="153" t="s">
        <v>553</v>
      </c>
      <c r="J235" s="153" t="s">
        <v>711</v>
      </c>
      <c r="K235" s="153" t="s">
        <v>700</v>
      </c>
      <c r="L235" s="153" t="s">
        <v>422</v>
      </c>
      <c r="M235" s="153" t="s">
        <v>409</v>
      </c>
      <c r="N235" s="153" t="s">
        <v>1314</v>
      </c>
      <c r="O235" s="170">
        <v>9632.23</v>
      </c>
      <c r="P235" s="170">
        <v>9632.23</v>
      </c>
      <c r="Q235" s="168" t="s">
        <v>258</v>
      </c>
      <c r="R235" s="168" t="str">
        <f t="shared" ref="R235:R253" si="37">Q235</f>
        <v>A</v>
      </c>
      <c r="S235" s="154">
        <f t="shared" ref="S235:S253" si="38">IF(E235="PLP",0,IF(E235="SRB",0,IF(G235="DEFERRED",O235*20%,IF(R235="A",O235*0.5%,IF(R235="B",O235*3%,O235*10%)))))</f>
        <v>48.161149999999999</v>
      </c>
    </row>
    <row r="236" spans="1:19">
      <c r="A236" s="153" t="s">
        <v>337</v>
      </c>
      <c r="B236" s="170">
        <v>1645</v>
      </c>
      <c r="C236" s="153" t="s">
        <v>1315</v>
      </c>
      <c r="D236" s="153" t="s">
        <v>1316</v>
      </c>
      <c r="F236" s="153" t="s">
        <v>403</v>
      </c>
      <c r="G236" s="153" t="s">
        <v>4</v>
      </c>
      <c r="H236" s="153" t="s">
        <v>513</v>
      </c>
      <c r="I236" s="153" t="s">
        <v>405</v>
      </c>
      <c r="J236" s="153" t="s">
        <v>485</v>
      </c>
      <c r="K236" s="153" t="s">
        <v>700</v>
      </c>
      <c r="L236" s="153" t="s">
        <v>408</v>
      </c>
      <c r="M236" s="153" t="s">
        <v>409</v>
      </c>
      <c r="N236" s="153" t="s">
        <v>1317</v>
      </c>
      <c r="O236" s="170">
        <v>1361.68</v>
      </c>
      <c r="P236" s="170">
        <v>1361.68</v>
      </c>
      <c r="Q236" s="168" t="s">
        <v>258</v>
      </c>
      <c r="R236" s="168" t="str">
        <f t="shared" si="37"/>
        <v>A</v>
      </c>
      <c r="S236" s="154">
        <f t="shared" si="38"/>
        <v>6.8084000000000007</v>
      </c>
    </row>
    <row r="237" spans="1:19">
      <c r="A237" s="153" t="s">
        <v>337</v>
      </c>
      <c r="B237" s="170">
        <v>1649</v>
      </c>
      <c r="C237" s="153" t="s">
        <v>1318</v>
      </c>
      <c r="D237" s="153" t="s">
        <v>1319</v>
      </c>
      <c r="F237" s="153" t="s">
        <v>403</v>
      </c>
      <c r="G237" s="153" t="s">
        <v>4</v>
      </c>
      <c r="H237" s="153" t="s">
        <v>1320</v>
      </c>
      <c r="I237" s="153" t="s">
        <v>426</v>
      </c>
      <c r="J237" s="153" t="s">
        <v>1321</v>
      </c>
      <c r="K237" s="153" t="s">
        <v>684</v>
      </c>
      <c r="L237" s="153" t="s">
        <v>422</v>
      </c>
      <c r="M237" s="153" t="s">
        <v>409</v>
      </c>
      <c r="N237" s="153" t="s">
        <v>1314</v>
      </c>
      <c r="O237" s="170">
        <v>9288</v>
      </c>
      <c r="P237" s="170">
        <v>9288</v>
      </c>
      <c r="Q237" s="168" t="s">
        <v>258</v>
      </c>
      <c r="R237" s="168" t="str">
        <f t="shared" si="37"/>
        <v>A</v>
      </c>
      <c r="S237" s="154">
        <f t="shared" si="38"/>
        <v>46.44</v>
      </c>
    </row>
    <row r="238" spans="1:19">
      <c r="A238" s="153" t="s">
        <v>337</v>
      </c>
      <c r="B238" s="170">
        <v>1653</v>
      </c>
      <c r="C238" s="153" t="s">
        <v>1322</v>
      </c>
      <c r="D238" s="153" t="s">
        <v>1323</v>
      </c>
      <c r="F238" s="153" t="s">
        <v>403</v>
      </c>
      <c r="G238" s="153" t="s">
        <v>4</v>
      </c>
      <c r="H238" s="153" t="s">
        <v>971</v>
      </c>
      <c r="I238" s="153" t="s">
        <v>413</v>
      </c>
      <c r="J238" s="153" t="s">
        <v>1324</v>
      </c>
      <c r="K238" s="153" t="s">
        <v>684</v>
      </c>
      <c r="L238" s="153" t="s">
        <v>1325</v>
      </c>
      <c r="M238" s="153" t="s">
        <v>409</v>
      </c>
      <c r="N238" s="153" t="s">
        <v>1326</v>
      </c>
      <c r="O238" s="170">
        <v>2551.77</v>
      </c>
      <c r="P238" s="170">
        <v>2551.77</v>
      </c>
      <c r="Q238" s="168" t="s">
        <v>245</v>
      </c>
      <c r="R238" s="168" t="str">
        <f t="shared" si="37"/>
        <v>B</v>
      </c>
      <c r="S238" s="154">
        <f t="shared" si="38"/>
        <v>76.553100000000001</v>
      </c>
    </row>
    <row r="239" spans="1:19">
      <c r="A239" s="153" t="s">
        <v>337</v>
      </c>
      <c r="B239" s="170">
        <v>1660</v>
      </c>
      <c r="C239" s="153" t="s">
        <v>1327</v>
      </c>
      <c r="D239" s="153" t="s">
        <v>1328</v>
      </c>
      <c r="F239" s="153" t="s">
        <v>403</v>
      </c>
      <c r="G239" s="153" t="s">
        <v>4</v>
      </c>
      <c r="H239" s="153" t="s">
        <v>419</v>
      </c>
      <c r="I239" s="153" t="s">
        <v>405</v>
      </c>
      <c r="J239" s="153" t="s">
        <v>421</v>
      </c>
      <c r="K239" s="153" t="s">
        <v>684</v>
      </c>
      <c r="L239" s="153" t="s">
        <v>408</v>
      </c>
      <c r="M239" s="153" t="s">
        <v>409</v>
      </c>
      <c r="N239" s="153" t="s">
        <v>1317</v>
      </c>
      <c r="O239" s="170">
        <v>3984.6</v>
      </c>
      <c r="P239" s="170">
        <v>3984.6</v>
      </c>
      <c r="Q239" s="168" t="s">
        <v>245</v>
      </c>
      <c r="R239" s="168" t="str">
        <f t="shared" si="37"/>
        <v>B</v>
      </c>
      <c r="S239" s="154">
        <f t="shared" si="38"/>
        <v>119.538</v>
      </c>
    </row>
    <row r="240" spans="1:19">
      <c r="A240" s="153" t="s">
        <v>337</v>
      </c>
      <c r="B240" s="170">
        <v>1661</v>
      </c>
      <c r="C240" s="153" t="s">
        <v>1329</v>
      </c>
      <c r="D240" s="153" t="s">
        <v>1330</v>
      </c>
      <c r="F240" s="153" t="s">
        <v>403</v>
      </c>
      <c r="G240" s="153" t="s">
        <v>4</v>
      </c>
      <c r="H240" s="153" t="s">
        <v>420</v>
      </c>
      <c r="I240" s="153" t="s">
        <v>405</v>
      </c>
      <c r="J240" s="153" t="s">
        <v>419</v>
      </c>
      <c r="K240" s="153" t="s">
        <v>684</v>
      </c>
      <c r="L240" s="153" t="s">
        <v>422</v>
      </c>
      <c r="M240" s="153" t="s">
        <v>409</v>
      </c>
      <c r="N240" s="153" t="s">
        <v>1314</v>
      </c>
      <c r="O240" s="170">
        <v>9368.92</v>
      </c>
      <c r="P240" s="170">
        <v>9368.92</v>
      </c>
      <c r="Q240" s="168" t="s">
        <v>245</v>
      </c>
      <c r="R240" s="168" t="str">
        <f t="shared" si="37"/>
        <v>B</v>
      </c>
      <c r="S240" s="154">
        <f t="shared" si="38"/>
        <v>281.06759999999997</v>
      </c>
    </row>
    <row r="241" spans="1:19">
      <c r="A241" s="153" t="s">
        <v>337</v>
      </c>
      <c r="B241" s="170">
        <v>1663</v>
      </c>
      <c r="C241" s="153" t="s">
        <v>1331</v>
      </c>
      <c r="D241" s="153" t="s">
        <v>1332</v>
      </c>
      <c r="F241" s="153" t="s">
        <v>403</v>
      </c>
      <c r="G241" s="153" t="s">
        <v>4</v>
      </c>
      <c r="H241" s="153" t="s">
        <v>426</v>
      </c>
      <c r="I241" s="153" t="s">
        <v>426</v>
      </c>
      <c r="J241" s="153" t="s">
        <v>428</v>
      </c>
      <c r="K241" s="153" t="s">
        <v>700</v>
      </c>
      <c r="L241" s="153" t="s">
        <v>422</v>
      </c>
      <c r="M241" s="153" t="s">
        <v>409</v>
      </c>
      <c r="N241" s="153" t="s">
        <v>1314</v>
      </c>
      <c r="O241" s="170">
        <v>6516.45</v>
      </c>
      <c r="P241" s="170">
        <v>6516.45</v>
      </c>
      <c r="Q241" s="168" t="s">
        <v>258</v>
      </c>
      <c r="R241" s="168" t="str">
        <f t="shared" si="37"/>
        <v>A</v>
      </c>
      <c r="S241" s="154">
        <f t="shared" si="38"/>
        <v>32.582250000000002</v>
      </c>
    </row>
    <row r="242" spans="1:19">
      <c r="A242" s="153" t="s">
        <v>337</v>
      </c>
      <c r="B242" s="170">
        <v>1664</v>
      </c>
      <c r="C242" s="153" t="s">
        <v>1333</v>
      </c>
      <c r="D242" s="153" t="s">
        <v>1334</v>
      </c>
      <c r="F242" s="153" t="s">
        <v>403</v>
      </c>
      <c r="G242" s="153" t="s">
        <v>4</v>
      </c>
      <c r="H242" s="153" t="s">
        <v>426</v>
      </c>
      <c r="I242" s="153" t="s">
        <v>426</v>
      </c>
      <c r="J242" s="153" t="s">
        <v>428</v>
      </c>
      <c r="K242" s="153" t="s">
        <v>700</v>
      </c>
      <c r="L242" s="153" t="s">
        <v>1335</v>
      </c>
      <c r="M242" s="153" t="s">
        <v>409</v>
      </c>
      <c r="N242" s="153" t="s">
        <v>1073</v>
      </c>
      <c r="O242" s="170">
        <v>5886.09</v>
      </c>
      <c r="P242" s="170">
        <v>5886.09</v>
      </c>
      <c r="Q242" s="168" t="s">
        <v>245</v>
      </c>
      <c r="R242" s="168" t="str">
        <f t="shared" si="37"/>
        <v>B</v>
      </c>
      <c r="S242" s="154">
        <f t="shared" si="38"/>
        <v>176.58269999999999</v>
      </c>
    </row>
    <row r="243" spans="1:19">
      <c r="A243" s="153" t="s">
        <v>337</v>
      </c>
      <c r="B243" s="170">
        <v>1666</v>
      </c>
      <c r="C243" s="153" t="s">
        <v>1336</v>
      </c>
      <c r="D243" s="153" t="s">
        <v>1337</v>
      </c>
      <c r="F243" s="153" t="s">
        <v>403</v>
      </c>
      <c r="G243" s="153" t="s">
        <v>4</v>
      </c>
      <c r="H243" s="153" t="s">
        <v>694</v>
      </c>
      <c r="I243" s="153" t="s">
        <v>426</v>
      </c>
      <c r="J243" s="153" t="s">
        <v>695</v>
      </c>
      <c r="K243" s="153" t="s">
        <v>684</v>
      </c>
      <c r="L243" s="153" t="s">
        <v>514</v>
      </c>
      <c r="M243" s="153" t="s">
        <v>409</v>
      </c>
      <c r="N243" s="153" t="s">
        <v>1338</v>
      </c>
      <c r="O243" s="170">
        <v>5670.12</v>
      </c>
      <c r="P243" s="170">
        <v>5670.12</v>
      </c>
      <c r="Q243" s="168" t="s">
        <v>258</v>
      </c>
      <c r="R243" s="168" t="str">
        <f t="shared" si="37"/>
        <v>A</v>
      </c>
      <c r="S243" s="154">
        <f t="shared" si="38"/>
        <v>28.3506</v>
      </c>
    </row>
    <row r="244" spans="1:19">
      <c r="A244" s="153" t="s">
        <v>337</v>
      </c>
      <c r="B244" s="170">
        <v>1671</v>
      </c>
      <c r="C244" s="153" t="s">
        <v>1339</v>
      </c>
      <c r="D244" s="153" t="s">
        <v>1340</v>
      </c>
      <c r="F244" s="153" t="s">
        <v>403</v>
      </c>
      <c r="G244" s="153" t="s">
        <v>4</v>
      </c>
      <c r="H244" s="153" t="s">
        <v>475</v>
      </c>
      <c r="I244" s="153" t="s">
        <v>553</v>
      </c>
      <c r="J244" s="153" t="s">
        <v>1341</v>
      </c>
      <c r="K244" s="153" t="s">
        <v>684</v>
      </c>
      <c r="L244" s="153" t="s">
        <v>908</v>
      </c>
      <c r="M244" s="153" t="s">
        <v>409</v>
      </c>
      <c r="N244" s="153" t="s">
        <v>1342</v>
      </c>
      <c r="O244" s="170">
        <v>8079.78</v>
      </c>
      <c r="P244" s="170">
        <v>8079.78</v>
      </c>
      <c r="Q244" s="168" t="s">
        <v>258</v>
      </c>
      <c r="R244" s="168" t="str">
        <f t="shared" si="37"/>
        <v>A</v>
      </c>
      <c r="S244" s="154">
        <f t="shared" si="38"/>
        <v>40.398899999999998</v>
      </c>
    </row>
    <row r="245" spans="1:19">
      <c r="A245" s="153" t="s">
        <v>337</v>
      </c>
      <c r="B245" s="170">
        <v>2015036</v>
      </c>
      <c r="C245" s="153" t="s">
        <v>1343</v>
      </c>
      <c r="D245" s="153" t="s">
        <v>1344</v>
      </c>
      <c r="F245" s="153" t="s">
        <v>403</v>
      </c>
      <c r="G245" s="153" t="s">
        <v>4</v>
      </c>
      <c r="H245" s="153" t="s">
        <v>694</v>
      </c>
      <c r="I245" s="153" t="s">
        <v>427</v>
      </c>
      <c r="J245" s="153" t="s">
        <v>695</v>
      </c>
      <c r="K245" s="153" t="s">
        <v>684</v>
      </c>
      <c r="L245" s="153" t="s">
        <v>1345</v>
      </c>
      <c r="M245" s="153" t="s">
        <v>409</v>
      </c>
      <c r="N245" s="153" t="s">
        <v>1346</v>
      </c>
      <c r="O245" s="170">
        <v>1747.3</v>
      </c>
      <c r="P245" s="170">
        <v>1747.3</v>
      </c>
      <c r="Q245" s="168" t="s">
        <v>258</v>
      </c>
      <c r="R245" s="168" t="str">
        <f t="shared" si="37"/>
        <v>A</v>
      </c>
      <c r="S245" s="154">
        <f t="shared" si="38"/>
        <v>8.7364999999999995</v>
      </c>
    </row>
    <row r="246" spans="1:19">
      <c r="A246" s="153" t="s">
        <v>337</v>
      </c>
      <c r="B246" s="170">
        <v>2015049</v>
      </c>
      <c r="C246" s="153" t="s">
        <v>1347</v>
      </c>
      <c r="D246" s="153" t="s">
        <v>1348</v>
      </c>
      <c r="F246" s="153" t="s">
        <v>403</v>
      </c>
      <c r="G246" s="153" t="s">
        <v>4</v>
      </c>
      <c r="H246" s="153" t="s">
        <v>1349</v>
      </c>
      <c r="I246" s="153" t="s">
        <v>553</v>
      </c>
      <c r="J246" s="153" t="s">
        <v>531</v>
      </c>
      <c r="K246" s="153" t="s">
        <v>700</v>
      </c>
      <c r="L246" s="153" t="s">
        <v>1350</v>
      </c>
      <c r="M246" s="153" t="s">
        <v>409</v>
      </c>
      <c r="N246" s="153" t="s">
        <v>1351</v>
      </c>
      <c r="O246" s="170">
        <v>3739.2</v>
      </c>
      <c r="P246" s="170">
        <v>3739.2</v>
      </c>
      <c r="Q246" s="168" t="s">
        <v>258</v>
      </c>
      <c r="R246" s="168" t="str">
        <f t="shared" si="37"/>
        <v>A</v>
      </c>
      <c r="S246" s="154">
        <f t="shared" si="38"/>
        <v>18.695999999999998</v>
      </c>
    </row>
    <row r="247" spans="1:19">
      <c r="A247" s="153" t="s">
        <v>337</v>
      </c>
      <c r="B247" s="170">
        <v>2015053</v>
      </c>
      <c r="C247" s="153" t="s">
        <v>1352</v>
      </c>
      <c r="D247" s="153" t="s">
        <v>1297</v>
      </c>
      <c r="F247" s="153" t="s">
        <v>403</v>
      </c>
      <c r="G247" s="153" t="s">
        <v>4</v>
      </c>
      <c r="H247" s="153" t="s">
        <v>750</v>
      </c>
      <c r="I247" s="153" t="s">
        <v>426</v>
      </c>
      <c r="J247" s="153" t="s">
        <v>759</v>
      </c>
      <c r="K247" s="153" t="s">
        <v>700</v>
      </c>
      <c r="L247" s="153" t="s">
        <v>422</v>
      </c>
      <c r="M247" s="153" t="s">
        <v>409</v>
      </c>
      <c r="N247" s="153" t="s">
        <v>1314</v>
      </c>
      <c r="O247" s="170">
        <v>9869.6</v>
      </c>
      <c r="P247" s="170">
        <v>9869.6</v>
      </c>
      <c r="Q247" s="168" t="s">
        <v>245</v>
      </c>
      <c r="R247" s="168" t="str">
        <f t="shared" si="37"/>
        <v>B</v>
      </c>
      <c r="S247" s="154">
        <f t="shared" si="38"/>
        <v>296.08800000000002</v>
      </c>
    </row>
    <row r="248" spans="1:19">
      <c r="A248" s="153" t="s">
        <v>337</v>
      </c>
      <c r="B248" s="170">
        <v>2016078</v>
      </c>
      <c r="C248" s="153" t="s">
        <v>1353</v>
      </c>
      <c r="D248" s="153" t="s">
        <v>1354</v>
      </c>
      <c r="F248" s="153" t="s">
        <v>403</v>
      </c>
      <c r="G248" s="153" t="s">
        <v>309</v>
      </c>
      <c r="H248" s="153" t="s">
        <v>1355</v>
      </c>
      <c r="I248" s="153" t="s">
        <v>1355</v>
      </c>
      <c r="J248" s="153" t="s">
        <v>1356</v>
      </c>
      <c r="K248" s="153" t="s">
        <v>458</v>
      </c>
      <c r="L248" s="153" t="s">
        <v>1357</v>
      </c>
      <c r="M248" s="153" t="s">
        <v>409</v>
      </c>
      <c r="N248" s="153" t="s">
        <v>1358</v>
      </c>
      <c r="O248" s="170">
        <v>-0.2</v>
      </c>
      <c r="P248" s="170">
        <v>-0.2</v>
      </c>
      <c r="Q248" s="168" t="s">
        <v>245</v>
      </c>
      <c r="R248" s="168" t="str">
        <f t="shared" si="37"/>
        <v>B</v>
      </c>
      <c r="S248" s="154">
        <f t="shared" si="38"/>
        <v>-6.0000000000000001E-3</v>
      </c>
    </row>
    <row r="249" spans="1:19">
      <c r="A249" s="153" t="s">
        <v>337</v>
      </c>
      <c r="B249" s="170">
        <v>2016134</v>
      </c>
      <c r="C249" s="153" t="s">
        <v>1359</v>
      </c>
      <c r="D249" s="153" t="s">
        <v>1360</v>
      </c>
      <c r="F249" s="153" t="s">
        <v>403</v>
      </c>
      <c r="G249" s="153" t="s">
        <v>4</v>
      </c>
      <c r="H249" s="153" t="s">
        <v>1320</v>
      </c>
      <c r="I249" s="153" t="s">
        <v>427</v>
      </c>
      <c r="J249" s="153" t="s">
        <v>1321</v>
      </c>
      <c r="K249" s="153" t="s">
        <v>700</v>
      </c>
      <c r="L249" s="153" t="s">
        <v>1361</v>
      </c>
      <c r="M249" s="153" t="s">
        <v>409</v>
      </c>
      <c r="N249" s="153" t="s">
        <v>1362</v>
      </c>
      <c r="O249" s="170">
        <v>9419.1200000000008</v>
      </c>
      <c r="P249" s="170">
        <v>9419.1200000000008</v>
      </c>
      <c r="Q249" s="168" t="s">
        <v>258</v>
      </c>
      <c r="R249" s="168" t="str">
        <f t="shared" si="37"/>
        <v>A</v>
      </c>
      <c r="S249" s="154">
        <f t="shared" si="38"/>
        <v>47.095600000000005</v>
      </c>
    </row>
    <row r="250" spans="1:19">
      <c r="A250" s="153" t="s">
        <v>337</v>
      </c>
      <c r="B250" s="170">
        <v>2016141</v>
      </c>
      <c r="C250" s="153" t="s">
        <v>1363</v>
      </c>
      <c r="D250" s="153" t="s">
        <v>1364</v>
      </c>
      <c r="F250" s="153" t="s">
        <v>403</v>
      </c>
      <c r="G250" s="153" t="s">
        <v>4</v>
      </c>
      <c r="H250" s="153" t="s">
        <v>513</v>
      </c>
      <c r="I250" s="153" t="s">
        <v>427</v>
      </c>
      <c r="J250" s="153" t="s">
        <v>485</v>
      </c>
      <c r="K250" s="153" t="s">
        <v>700</v>
      </c>
      <c r="L250" s="153" t="s">
        <v>582</v>
      </c>
      <c r="M250" s="153" t="s">
        <v>409</v>
      </c>
      <c r="N250" s="153" t="s">
        <v>1365</v>
      </c>
      <c r="O250" s="170">
        <v>27571.96</v>
      </c>
      <c r="P250" s="170">
        <v>27571.96</v>
      </c>
      <c r="Q250" s="168" t="s">
        <v>245</v>
      </c>
      <c r="R250" s="168" t="str">
        <f t="shared" si="37"/>
        <v>B</v>
      </c>
      <c r="S250" s="154">
        <f t="shared" si="38"/>
        <v>827.15879999999993</v>
      </c>
    </row>
    <row r="251" spans="1:19">
      <c r="A251" s="153" t="s">
        <v>337</v>
      </c>
      <c r="B251" s="170">
        <v>2016165</v>
      </c>
      <c r="C251" s="153" t="s">
        <v>1366</v>
      </c>
      <c r="D251" s="153" t="s">
        <v>1367</v>
      </c>
      <c r="F251" s="153" t="s">
        <v>403</v>
      </c>
      <c r="G251" s="153" t="s">
        <v>4</v>
      </c>
      <c r="H251" s="153" t="s">
        <v>426</v>
      </c>
      <c r="I251" s="153" t="s">
        <v>405</v>
      </c>
      <c r="J251" s="153" t="s">
        <v>428</v>
      </c>
      <c r="K251" s="153" t="s">
        <v>700</v>
      </c>
      <c r="L251" s="153" t="s">
        <v>1368</v>
      </c>
      <c r="M251" s="153" t="s">
        <v>409</v>
      </c>
      <c r="N251" s="153" t="s">
        <v>1369</v>
      </c>
      <c r="O251" s="170">
        <v>11761.14</v>
      </c>
      <c r="P251" s="170">
        <v>11761.14</v>
      </c>
      <c r="Q251" s="168" t="s">
        <v>258</v>
      </c>
      <c r="R251" s="168" t="str">
        <f t="shared" si="37"/>
        <v>A</v>
      </c>
      <c r="S251" s="154">
        <f t="shared" si="38"/>
        <v>58.805700000000002</v>
      </c>
    </row>
    <row r="252" spans="1:19">
      <c r="A252" s="153" t="s">
        <v>337</v>
      </c>
      <c r="B252" s="170">
        <v>2016183</v>
      </c>
      <c r="C252" s="153" t="s">
        <v>1370</v>
      </c>
      <c r="D252" s="153" t="s">
        <v>1371</v>
      </c>
      <c r="F252" s="153" t="s">
        <v>403</v>
      </c>
      <c r="G252" s="153" t="s">
        <v>4</v>
      </c>
      <c r="H252" s="153" t="s">
        <v>576</v>
      </c>
      <c r="I252" s="153" t="s">
        <v>750</v>
      </c>
      <c r="J252" s="153" t="s">
        <v>776</v>
      </c>
      <c r="K252" s="153" t="s">
        <v>684</v>
      </c>
      <c r="L252" s="153" t="s">
        <v>1372</v>
      </c>
      <c r="M252" s="153" t="s">
        <v>409</v>
      </c>
      <c r="N252" s="153" t="s">
        <v>1373</v>
      </c>
      <c r="O252" s="170">
        <v>3047.5</v>
      </c>
      <c r="P252" s="170">
        <v>3047.5</v>
      </c>
      <c r="Q252" s="168" t="s">
        <v>245</v>
      </c>
      <c r="R252" s="168" t="str">
        <f t="shared" si="37"/>
        <v>B</v>
      </c>
      <c r="S252" s="154">
        <f t="shared" si="38"/>
        <v>91.424999999999997</v>
      </c>
    </row>
    <row r="253" spans="1:19">
      <c r="A253" s="153" t="s">
        <v>337</v>
      </c>
      <c r="B253" s="170">
        <v>2016296</v>
      </c>
      <c r="C253" s="153" t="s">
        <v>766</v>
      </c>
      <c r="D253" s="153" t="s">
        <v>1374</v>
      </c>
      <c r="F253" s="153" t="s">
        <v>403</v>
      </c>
      <c r="G253" s="153" t="s">
        <v>4</v>
      </c>
      <c r="H253" s="153" t="s">
        <v>610</v>
      </c>
      <c r="I253" s="153" t="s">
        <v>493</v>
      </c>
      <c r="J253" s="153" t="s">
        <v>683</v>
      </c>
      <c r="K253" s="153" t="s">
        <v>700</v>
      </c>
      <c r="L253" s="153" t="s">
        <v>1375</v>
      </c>
      <c r="M253" s="153" t="s">
        <v>409</v>
      </c>
      <c r="N253" s="153" t="s">
        <v>1376</v>
      </c>
      <c r="O253" s="170">
        <v>7883.35</v>
      </c>
      <c r="P253" s="170">
        <v>7883.35</v>
      </c>
      <c r="Q253" s="168" t="s">
        <v>258</v>
      </c>
      <c r="R253" s="168" t="str">
        <f t="shared" si="37"/>
        <v>A</v>
      </c>
      <c r="S253" s="154">
        <f t="shared" si="38"/>
        <v>39.41675</v>
      </c>
    </row>
    <row r="254" spans="1:19">
      <c r="B254" s="179" t="s">
        <v>1377</v>
      </c>
      <c r="O254" s="170">
        <f>SUM(O235:O253)</f>
        <v>137378.60999999999</v>
      </c>
      <c r="P254" s="170">
        <f>SUM(P235:P253)</f>
        <v>137378.60999999999</v>
      </c>
      <c r="S254" s="156">
        <f>SUM(S235:S253)</f>
        <v>2243.89905</v>
      </c>
    </row>
    <row r="256" spans="1:19">
      <c r="A256" s="153" t="s">
        <v>338</v>
      </c>
      <c r="B256" s="170">
        <v>778</v>
      </c>
      <c r="C256" s="153" t="s">
        <v>1378</v>
      </c>
      <c r="D256" s="153" t="s">
        <v>1379</v>
      </c>
      <c r="E256" s="168" t="s">
        <v>382</v>
      </c>
      <c r="F256" s="153" t="s">
        <v>403</v>
      </c>
      <c r="G256" s="153" t="s">
        <v>315</v>
      </c>
      <c r="H256" s="153" t="s">
        <v>492</v>
      </c>
      <c r="I256" s="153" t="s">
        <v>553</v>
      </c>
      <c r="J256" s="153" t="s">
        <v>433</v>
      </c>
      <c r="K256" s="153" t="s">
        <v>604</v>
      </c>
      <c r="L256" s="153" t="s">
        <v>1380</v>
      </c>
      <c r="M256" s="153" t="s">
        <v>409</v>
      </c>
      <c r="N256" s="153" t="s">
        <v>1381</v>
      </c>
      <c r="O256" s="170">
        <v>20053.939999999999</v>
      </c>
      <c r="P256" s="170">
        <v>20053.939999999999</v>
      </c>
      <c r="Q256" s="168" t="s">
        <v>567</v>
      </c>
      <c r="R256" s="168" t="str">
        <f t="shared" ref="R256:R258" si="39">Q256</f>
        <v>N/A</v>
      </c>
      <c r="S256" s="154">
        <f t="shared" ref="S256:S258" si="40">IF(E256="PLP",0,IF(E256="SRB",0,IF(G256="DEFERRED",O256*20%,IF(R256="A",O256*0.5%,IF(R256="B",O256*3%,O256*10%)))))</f>
        <v>0</v>
      </c>
    </row>
    <row r="257" spans="1:19">
      <c r="A257" s="153" t="s">
        <v>338</v>
      </c>
      <c r="B257" s="170">
        <v>792</v>
      </c>
      <c r="C257" s="153" t="s">
        <v>1382</v>
      </c>
      <c r="D257" s="153" t="s">
        <v>1383</v>
      </c>
      <c r="E257" s="168" t="s">
        <v>382</v>
      </c>
      <c r="F257" s="153" t="s">
        <v>403</v>
      </c>
      <c r="G257" s="153" t="s">
        <v>315</v>
      </c>
      <c r="H257" s="153" t="s">
        <v>433</v>
      </c>
      <c r="I257" s="153" t="s">
        <v>427</v>
      </c>
      <c r="J257" s="153" t="s">
        <v>434</v>
      </c>
      <c r="K257" s="153" t="s">
        <v>611</v>
      </c>
      <c r="L257" s="153" t="s">
        <v>1081</v>
      </c>
      <c r="M257" s="153" t="s">
        <v>409</v>
      </c>
      <c r="N257" s="153" t="s">
        <v>1384</v>
      </c>
      <c r="O257" s="170">
        <v>10947.46</v>
      </c>
      <c r="P257" s="170">
        <v>10947.46</v>
      </c>
      <c r="Q257" s="168" t="s">
        <v>567</v>
      </c>
      <c r="R257" s="168" t="str">
        <f t="shared" si="39"/>
        <v>N/A</v>
      </c>
      <c r="S257" s="154">
        <f t="shared" si="40"/>
        <v>0</v>
      </c>
    </row>
    <row r="258" spans="1:19">
      <c r="A258" s="153" t="s">
        <v>338</v>
      </c>
      <c r="B258" s="170">
        <v>866</v>
      </c>
      <c r="C258" s="153" t="s">
        <v>1385</v>
      </c>
      <c r="D258" s="153" t="s">
        <v>1386</v>
      </c>
      <c r="E258" s="168" t="s">
        <v>382</v>
      </c>
      <c r="F258" s="153" t="s">
        <v>403</v>
      </c>
      <c r="G258" s="153" t="s">
        <v>315</v>
      </c>
      <c r="H258" s="153" t="s">
        <v>492</v>
      </c>
      <c r="I258" s="153" t="s">
        <v>439</v>
      </c>
      <c r="J258" s="153" t="s">
        <v>433</v>
      </c>
      <c r="K258" s="153" t="s">
        <v>611</v>
      </c>
      <c r="L258" s="153" t="s">
        <v>1387</v>
      </c>
      <c r="M258" s="153" t="s">
        <v>409</v>
      </c>
      <c r="N258" s="153" t="s">
        <v>1388</v>
      </c>
      <c r="O258" s="170">
        <v>15879.11</v>
      </c>
      <c r="P258" s="170">
        <v>15879.11</v>
      </c>
      <c r="Q258" s="168" t="s">
        <v>567</v>
      </c>
      <c r="R258" s="168" t="str">
        <f t="shared" si="39"/>
        <v>N/A</v>
      </c>
      <c r="S258" s="154">
        <f t="shared" si="40"/>
        <v>0</v>
      </c>
    </row>
    <row r="259" spans="1:19">
      <c r="B259" s="179" t="s">
        <v>1218</v>
      </c>
      <c r="O259" s="170">
        <f>SUM(O256:O258)</f>
        <v>46880.509999999995</v>
      </c>
      <c r="P259" s="170">
        <f>SUM(P256:P258)</f>
        <v>46880.509999999995</v>
      </c>
      <c r="S259" s="156">
        <f>SUM(S256:S258)</f>
        <v>0</v>
      </c>
    </row>
    <row r="260" spans="1:19">
      <c r="B260" s="179"/>
      <c r="S260" s="156"/>
    </row>
    <row r="261" spans="1:19">
      <c r="A261" s="153" t="s">
        <v>339</v>
      </c>
      <c r="B261" s="170">
        <v>2019115</v>
      </c>
      <c r="C261" s="153" t="s">
        <v>1389</v>
      </c>
      <c r="D261" s="153" t="s">
        <v>1390</v>
      </c>
      <c r="F261" s="153" t="s">
        <v>403</v>
      </c>
      <c r="G261" s="153" t="s">
        <v>4</v>
      </c>
      <c r="H261" s="153" t="s">
        <v>513</v>
      </c>
      <c r="I261" s="153" t="s">
        <v>512</v>
      </c>
      <c r="J261" s="153" t="s">
        <v>485</v>
      </c>
      <c r="K261" s="153" t="s">
        <v>684</v>
      </c>
      <c r="L261" s="153" t="s">
        <v>1391</v>
      </c>
      <c r="M261" s="153" t="s">
        <v>409</v>
      </c>
      <c r="N261" s="153" t="s">
        <v>902</v>
      </c>
      <c r="O261" s="170" t="s">
        <v>1392</v>
      </c>
      <c r="P261" s="170">
        <v>17622.23</v>
      </c>
      <c r="Q261" s="168" t="s">
        <v>258</v>
      </c>
      <c r="R261" s="168" t="str">
        <f t="shared" ref="R261" si="41">Q261</f>
        <v>A</v>
      </c>
      <c r="S261" s="154">
        <f t="shared" ref="S261" si="42">IF(E261="PLP",0,IF(E261="SRB",0,IF(G261="DEFERRED",O261*20%,IF(R261="A",O261*0.5%,IF(R261="B",O261*3%,O261*10%)))))</f>
        <v>88.111149999999995</v>
      </c>
    </row>
    <row r="262" spans="1:19">
      <c r="B262" s="179" t="s">
        <v>904</v>
      </c>
      <c r="O262" s="170" t="str">
        <f>O261</f>
        <v xml:space="preserve">      17622.23</v>
      </c>
      <c r="P262" s="170">
        <f>P261</f>
        <v>17622.23</v>
      </c>
      <c r="S262" s="156">
        <f>S261</f>
        <v>88.111149999999995</v>
      </c>
    </row>
    <row r="263" spans="1:19">
      <c r="A263" s="153" t="s">
        <v>44</v>
      </c>
      <c r="B263" s="178" t="s">
        <v>44</v>
      </c>
    </row>
    <row r="264" spans="1:19">
      <c r="A264" s="153" t="s">
        <v>340</v>
      </c>
      <c r="B264" s="170">
        <v>1511</v>
      </c>
      <c r="C264" s="153" t="s">
        <v>1393</v>
      </c>
      <c r="D264" s="153" t="s">
        <v>1394</v>
      </c>
      <c r="F264" s="153" t="s">
        <v>403</v>
      </c>
      <c r="G264" s="155" t="s">
        <v>311</v>
      </c>
      <c r="H264" s="153" t="s">
        <v>1395</v>
      </c>
      <c r="I264" s="153" t="s">
        <v>1396</v>
      </c>
      <c r="J264" s="153" t="s">
        <v>1397</v>
      </c>
      <c r="K264" s="153" t="s">
        <v>458</v>
      </c>
      <c r="L264" s="153" t="s">
        <v>1398</v>
      </c>
      <c r="M264" s="153" t="s">
        <v>409</v>
      </c>
      <c r="N264" s="153" t="s">
        <v>1399</v>
      </c>
      <c r="O264" s="170">
        <v>11580</v>
      </c>
      <c r="P264" s="170">
        <v>11580</v>
      </c>
      <c r="Q264" s="168" t="s">
        <v>461</v>
      </c>
      <c r="R264" s="168" t="str">
        <f t="shared" ref="R264:R272" si="43">Q264</f>
        <v>DEF</v>
      </c>
      <c r="S264" s="154">
        <f t="shared" ref="S264:S272" si="44">IF(E264="PLP",0,IF(E264="SRB",0,IF(G264="DEFERRED",O264*20%,IF(R264="A",O264*0.5%,IF(R264="B",O264*3%,O264*10%)))))</f>
        <v>2316</v>
      </c>
    </row>
    <row r="265" spans="1:19">
      <c r="A265" s="153" t="s">
        <v>340</v>
      </c>
      <c r="B265" s="170">
        <v>1512</v>
      </c>
      <c r="C265" s="153" t="s">
        <v>1400</v>
      </c>
      <c r="D265" s="153" t="s">
        <v>1401</v>
      </c>
      <c r="F265" s="153" t="s">
        <v>403</v>
      </c>
      <c r="G265" s="155" t="s">
        <v>311</v>
      </c>
      <c r="H265" s="153" t="s">
        <v>1402</v>
      </c>
      <c r="I265" s="153" t="s">
        <v>1403</v>
      </c>
      <c r="J265" s="153" t="s">
        <v>1402</v>
      </c>
      <c r="K265" s="153" t="s">
        <v>458</v>
      </c>
      <c r="L265" s="153" t="s">
        <v>447</v>
      </c>
      <c r="M265" s="153" t="s">
        <v>409</v>
      </c>
      <c r="N265" s="153" t="s">
        <v>1404</v>
      </c>
      <c r="O265" s="170">
        <v>6000</v>
      </c>
      <c r="P265" s="170">
        <v>6000</v>
      </c>
      <c r="Q265" s="168" t="s">
        <v>461</v>
      </c>
      <c r="R265" s="168" t="str">
        <f t="shared" si="43"/>
        <v>DEF</v>
      </c>
      <c r="S265" s="154">
        <f t="shared" si="44"/>
        <v>1200</v>
      </c>
    </row>
    <row r="266" spans="1:19">
      <c r="A266" s="153" t="s">
        <v>340</v>
      </c>
      <c r="B266" s="170">
        <v>1513</v>
      </c>
      <c r="C266" s="153" t="s">
        <v>1405</v>
      </c>
      <c r="D266" s="153" t="s">
        <v>1406</v>
      </c>
      <c r="F266" s="153" t="s">
        <v>403</v>
      </c>
      <c r="G266" s="155" t="s">
        <v>311</v>
      </c>
      <c r="H266" s="153" t="s">
        <v>1407</v>
      </c>
      <c r="I266" s="153" t="s">
        <v>1408</v>
      </c>
      <c r="J266" s="153" t="s">
        <v>1409</v>
      </c>
      <c r="K266" s="153" t="s">
        <v>458</v>
      </c>
      <c r="L266" s="153" t="s">
        <v>408</v>
      </c>
      <c r="M266" s="153" t="s">
        <v>409</v>
      </c>
      <c r="N266" s="153" t="s">
        <v>1410</v>
      </c>
      <c r="O266" s="170">
        <v>10000</v>
      </c>
      <c r="P266" s="170">
        <v>11500</v>
      </c>
      <c r="Q266" s="168" t="s">
        <v>461</v>
      </c>
      <c r="R266" s="168" t="str">
        <f t="shared" si="43"/>
        <v>DEF</v>
      </c>
      <c r="S266" s="154">
        <f t="shared" si="44"/>
        <v>2000</v>
      </c>
    </row>
    <row r="267" spans="1:19">
      <c r="A267" s="153" t="s">
        <v>340</v>
      </c>
      <c r="B267" s="170">
        <v>1514</v>
      </c>
      <c r="C267" s="153" t="s">
        <v>1411</v>
      </c>
      <c r="D267" s="153" t="s">
        <v>1412</v>
      </c>
      <c r="F267" s="153" t="s">
        <v>403</v>
      </c>
      <c r="G267" s="155" t="s">
        <v>311</v>
      </c>
      <c r="H267" s="153" t="s">
        <v>1413</v>
      </c>
      <c r="I267" s="153" t="s">
        <v>1396</v>
      </c>
      <c r="J267" s="153" t="s">
        <v>1414</v>
      </c>
      <c r="K267" s="153" t="s">
        <v>458</v>
      </c>
      <c r="L267" s="153" t="s">
        <v>447</v>
      </c>
      <c r="M267" s="153" t="s">
        <v>409</v>
      </c>
      <c r="N267" s="153" t="s">
        <v>1404</v>
      </c>
      <c r="O267" s="170">
        <v>6000</v>
      </c>
      <c r="P267" s="170">
        <v>6000</v>
      </c>
      <c r="Q267" s="168" t="s">
        <v>461</v>
      </c>
      <c r="R267" s="168" t="str">
        <f t="shared" si="43"/>
        <v>DEF</v>
      </c>
      <c r="S267" s="154">
        <f t="shared" si="44"/>
        <v>1200</v>
      </c>
    </row>
    <row r="268" spans="1:19">
      <c r="A268" s="153" t="s">
        <v>340</v>
      </c>
      <c r="B268" s="170">
        <v>1516</v>
      </c>
      <c r="C268" s="153" t="s">
        <v>1415</v>
      </c>
      <c r="D268" s="153" t="s">
        <v>1416</v>
      </c>
      <c r="F268" s="153" t="s">
        <v>403</v>
      </c>
      <c r="G268" s="155" t="s">
        <v>311</v>
      </c>
      <c r="H268" s="153" t="s">
        <v>1417</v>
      </c>
      <c r="I268" s="153" t="s">
        <v>1396</v>
      </c>
      <c r="J268" s="153" t="s">
        <v>1418</v>
      </c>
      <c r="K268" s="153" t="s">
        <v>458</v>
      </c>
      <c r="L268" s="153" t="s">
        <v>408</v>
      </c>
      <c r="M268" s="153" t="s">
        <v>1419</v>
      </c>
      <c r="N268" s="153" t="s">
        <v>1410</v>
      </c>
      <c r="O268" s="170">
        <v>10000</v>
      </c>
      <c r="P268" s="170">
        <v>10800</v>
      </c>
      <c r="Q268" s="168" t="s">
        <v>461</v>
      </c>
      <c r="R268" s="168" t="str">
        <f t="shared" si="43"/>
        <v>DEF</v>
      </c>
      <c r="S268" s="154">
        <f t="shared" si="44"/>
        <v>2000</v>
      </c>
    </row>
    <row r="269" spans="1:19">
      <c r="A269" s="153" t="s">
        <v>340</v>
      </c>
      <c r="B269" s="170">
        <v>1608</v>
      </c>
      <c r="C269" s="153" t="s">
        <v>1420</v>
      </c>
      <c r="D269" s="153" t="s">
        <v>1421</v>
      </c>
      <c r="F269" s="153" t="s">
        <v>403</v>
      </c>
      <c r="G269" s="155" t="s">
        <v>311</v>
      </c>
      <c r="H269" s="153" t="s">
        <v>1422</v>
      </c>
      <c r="I269" s="153" t="s">
        <v>1423</v>
      </c>
      <c r="J269" s="153" t="s">
        <v>1424</v>
      </c>
      <c r="K269" s="153" t="s">
        <v>458</v>
      </c>
      <c r="L269" s="153" t="s">
        <v>1425</v>
      </c>
      <c r="M269" s="153" t="s">
        <v>1426</v>
      </c>
      <c r="N269" s="153" t="s">
        <v>1427</v>
      </c>
      <c r="O269" s="170">
        <v>7382</v>
      </c>
      <c r="P269" s="170">
        <v>8382</v>
      </c>
      <c r="Q269" s="168" t="s">
        <v>461</v>
      </c>
      <c r="R269" s="168" t="str">
        <f t="shared" si="43"/>
        <v>DEF</v>
      </c>
      <c r="S269" s="154">
        <f t="shared" si="44"/>
        <v>1476.4</v>
      </c>
    </row>
    <row r="270" spans="1:19">
      <c r="A270" s="153" t="s">
        <v>340</v>
      </c>
      <c r="B270" s="170">
        <v>1611</v>
      </c>
      <c r="C270" s="153" t="s">
        <v>1428</v>
      </c>
      <c r="D270" s="153" t="s">
        <v>1429</v>
      </c>
      <c r="F270" s="153" t="s">
        <v>403</v>
      </c>
      <c r="G270" s="155" t="s">
        <v>311</v>
      </c>
      <c r="H270" s="153" t="s">
        <v>1430</v>
      </c>
      <c r="I270" s="153" t="s">
        <v>1431</v>
      </c>
      <c r="J270" s="153" t="s">
        <v>1432</v>
      </c>
      <c r="K270" s="153" t="s">
        <v>458</v>
      </c>
      <c r="L270" s="153" t="s">
        <v>1433</v>
      </c>
      <c r="M270" s="153" t="s">
        <v>1434</v>
      </c>
      <c r="N270" s="153" t="s">
        <v>1299</v>
      </c>
      <c r="O270" s="170">
        <v>9750</v>
      </c>
      <c r="P270" s="170">
        <v>11250</v>
      </c>
      <c r="Q270" s="168" t="s">
        <v>461</v>
      </c>
      <c r="R270" s="168" t="str">
        <f t="shared" si="43"/>
        <v>DEF</v>
      </c>
      <c r="S270" s="154">
        <f t="shared" si="44"/>
        <v>1950</v>
      </c>
    </row>
    <row r="271" spans="1:19">
      <c r="A271" s="153" t="s">
        <v>340</v>
      </c>
      <c r="B271" s="170">
        <v>1612</v>
      </c>
      <c r="C271" s="153" t="s">
        <v>1435</v>
      </c>
      <c r="D271" s="153" t="s">
        <v>1436</v>
      </c>
      <c r="F271" s="153" t="s">
        <v>403</v>
      </c>
      <c r="G271" s="155" t="s">
        <v>311</v>
      </c>
      <c r="H271" s="153" t="s">
        <v>1437</v>
      </c>
      <c r="I271" s="153" t="s">
        <v>1438</v>
      </c>
      <c r="J271" s="153" t="s">
        <v>1439</v>
      </c>
      <c r="K271" s="153" t="s">
        <v>458</v>
      </c>
      <c r="L271" s="153" t="s">
        <v>1440</v>
      </c>
      <c r="M271" s="153" t="s">
        <v>409</v>
      </c>
      <c r="N271" s="153" t="s">
        <v>1441</v>
      </c>
      <c r="O271" s="170">
        <v>8580</v>
      </c>
      <c r="P271" s="170">
        <v>8580</v>
      </c>
      <c r="Q271" s="168" t="s">
        <v>461</v>
      </c>
      <c r="R271" s="168" t="str">
        <f t="shared" si="43"/>
        <v>DEF</v>
      </c>
      <c r="S271" s="154">
        <f t="shared" si="44"/>
        <v>1716</v>
      </c>
    </row>
    <row r="272" spans="1:19">
      <c r="A272" s="153" t="s">
        <v>340</v>
      </c>
      <c r="B272" s="170">
        <v>1613</v>
      </c>
      <c r="C272" s="153" t="s">
        <v>1442</v>
      </c>
      <c r="D272" s="153" t="s">
        <v>1443</v>
      </c>
      <c r="F272" s="153" t="s">
        <v>403</v>
      </c>
      <c r="G272" s="155" t="s">
        <v>311</v>
      </c>
      <c r="H272" s="153" t="s">
        <v>1444</v>
      </c>
      <c r="I272" s="153" t="s">
        <v>1438</v>
      </c>
      <c r="J272" s="153" t="s">
        <v>673</v>
      </c>
      <c r="K272" s="153" t="s">
        <v>458</v>
      </c>
      <c r="L272" s="153" t="s">
        <v>1445</v>
      </c>
      <c r="M272" s="153" t="s">
        <v>409</v>
      </c>
      <c r="N272" s="153" t="s">
        <v>1446</v>
      </c>
      <c r="O272" s="170">
        <v>2000</v>
      </c>
      <c r="P272" s="170">
        <v>2000</v>
      </c>
      <c r="Q272" s="168" t="s">
        <v>461</v>
      </c>
      <c r="R272" s="168" t="str">
        <f t="shared" si="43"/>
        <v>DEF</v>
      </c>
      <c r="S272" s="154">
        <f t="shared" si="44"/>
        <v>400</v>
      </c>
    </row>
    <row r="273" spans="1:21">
      <c r="B273" s="179" t="s">
        <v>898</v>
      </c>
      <c r="O273" s="170">
        <f>SUM(O264:O272)</f>
        <v>71292</v>
      </c>
      <c r="P273" s="170">
        <f>SUM(P264:P272)</f>
        <v>76092</v>
      </c>
      <c r="S273" s="156">
        <f>SUM(S264:S272)</f>
        <v>14258.4</v>
      </c>
    </row>
    <row r="275" spans="1:21">
      <c r="A275" s="153" t="s">
        <v>342</v>
      </c>
      <c r="B275" s="170">
        <v>2017293</v>
      </c>
      <c r="C275" s="153" t="s">
        <v>1447</v>
      </c>
      <c r="D275" s="153" t="s">
        <v>1448</v>
      </c>
      <c r="F275" s="153" t="s">
        <v>403</v>
      </c>
      <c r="G275" s="153" t="s">
        <v>4</v>
      </c>
      <c r="H275" s="153" t="s">
        <v>1449</v>
      </c>
      <c r="I275" s="153" t="s">
        <v>427</v>
      </c>
      <c r="J275" s="153" t="s">
        <v>1450</v>
      </c>
      <c r="K275" s="153" t="s">
        <v>407</v>
      </c>
      <c r="L275" s="153" t="s">
        <v>582</v>
      </c>
      <c r="M275" s="153" t="s">
        <v>409</v>
      </c>
      <c r="N275" s="153" t="s">
        <v>785</v>
      </c>
      <c r="O275" s="170">
        <v>29710.58</v>
      </c>
      <c r="P275" s="170">
        <v>29710.58</v>
      </c>
      <c r="Q275" s="168" t="s">
        <v>254</v>
      </c>
      <c r="R275" s="168" t="str">
        <f t="shared" ref="R275:R306" si="45">Q275</f>
        <v>C</v>
      </c>
      <c r="S275" s="154">
        <f t="shared" ref="S275:S330" si="46">IF(E275="PLP",0,IF(E275="SRB",0,IF(G275="DEFERRED",O275*20%,IF(R275="A",O275*0.5%,IF(R275="B",O275*3%,O275*10%)))))</f>
        <v>2971.0580000000004</v>
      </c>
      <c r="T275" s="153">
        <v>12</v>
      </c>
      <c r="U275" s="153">
        <v>12</v>
      </c>
    </row>
    <row r="276" spans="1:21">
      <c r="A276" s="153" t="s">
        <v>342</v>
      </c>
      <c r="B276" s="170">
        <v>2017294</v>
      </c>
      <c r="C276" s="153" t="s">
        <v>1451</v>
      </c>
      <c r="D276" s="153" t="s">
        <v>1452</v>
      </c>
      <c r="F276" s="153" t="s">
        <v>403</v>
      </c>
      <c r="G276" s="153" t="s">
        <v>4</v>
      </c>
      <c r="H276" s="153" t="s">
        <v>433</v>
      </c>
      <c r="I276" s="153" t="s">
        <v>427</v>
      </c>
      <c r="J276" s="153" t="s">
        <v>434</v>
      </c>
      <c r="K276" s="153" t="s">
        <v>407</v>
      </c>
      <c r="L276" s="153" t="s">
        <v>1453</v>
      </c>
      <c r="M276" s="153" t="s">
        <v>409</v>
      </c>
      <c r="N276" s="153" t="s">
        <v>1454</v>
      </c>
      <c r="O276" s="170">
        <v>13788.42</v>
      </c>
      <c r="P276" s="170">
        <v>13788.42</v>
      </c>
      <c r="Q276" s="168" t="s">
        <v>258</v>
      </c>
      <c r="R276" s="168" t="str">
        <f t="shared" si="45"/>
        <v>A</v>
      </c>
      <c r="S276" s="154">
        <f t="shared" si="46"/>
        <v>68.942099999999996</v>
      </c>
    </row>
    <row r="277" spans="1:21">
      <c r="A277" s="153" t="s">
        <v>342</v>
      </c>
      <c r="B277" s="170">
        <v>2017305</v>
      </c>
      <c r="C277" s="153" t="s">
        <v>1455</v>
      </c>
      <c r="D277" s="153" t="s">
        <v>1456</v>
      </c>
      <c r="F277" s="153" t="s">
        <v>403</v>
      </c>
      <c r="G277" s="153" t="s">
        <v>4</v>
      </c>
      <c r="H277" s="153" t="s">
        <v>433</v>
      </c>
      <c r="I277" s="153" t="s">
        <v>427</v>
      </c>
      <c r="J277" s="153" t="s">
        <v>434</v>
      </c>
      <c r="K277" s="153" t="s">
        <v>407</v>
      </c>
      <c r="L277" s="153" t="s">
        <v>1457</v>
      </c>
      <c r="M277" s="153" t="s">
        <v>409</v>
      </c>
      <c r="N277" s="153" t="s">
        <v>1458</v>
      </c>
      <c r="O277" s="170">
        <v>10485.89</v>
      </c>
      <c r="P277" s="170">
        <v>10485.89</v>
      </c>
      <c r="Q277" s="168" t="s">
        <v>258</v>
      </c>
      <c r="R277" s="168" t="str">
        <f t="shared" si="45"/>
        <v>A</v>
      </c>
      <c r="S277" s="154">
        <f t="shared" si="46"/>
        <v>52.429449999999996</v>
      </c>
    </row>
    <row r="278" spans="1:21">
      <c r="A278" s="153" t="s">
        <v>342</v>
      </c>
      <c r="B278" s="170">
        <v>2018016</v>
      </c>
      <c r="C278" s="153" t="s">
        <v>1459</v>
      </c>
      <c r="D278" s="153" t="s">
        <v>1460</v>
      </c>
      <c r="F278" s="153" t="s">
        <v>403</v>
      </c>
      <c r="G278" s="153" t="s">
        <v>4</v>
      </c>
      <c r="H278" s="153" t="s">
        <v>492</v>
      </c>
      <c r="I278" s="153" t="s">
        <v>576</v>
      </c>
      <c r="J278" s="153" t="s">
        <v>433</v>
      </c>
      <c r="K278" s="153" t="s">
        <v>407</v>
      </c>
      <c r="L278" s="153" t="s">
        <v>1461</v>
      </c>
      <c r="M278" s="153" t="s">
        <v>409</v>
      </c>
      <c r="N278" s="153" t="s">
        <v>1462</v>
      </c>
      <c r="O278" s="170">
        <v>13875.24</v>
      </c>
      <c r="P278" s="170">
        <v>13875.24</v>
      </c>
      <c r="Q278" s="168" t="s">
        <v>258</v>
      </c>
      <c r="R278" s="168" t="str">
        <f t="shared" si="45"/>
        <v>A</v>
      </c>
      <c r="S278" s="154">
        <f t="shared" si="46"/>
        <v>69.376199999999997</v>
      </c>
    </row>
    <row r="279" spans="1:21">
      <c r="A279" s="153" t="s">
        <v>342</v>
      </c>
      <c r="B279" s="170">
        <v>2018024</v>
      </c>
      <c r="C279" s="153" t="s">
        <v>1463</v>
      </c>
      <c r="D279" s="153" t="s">
        <v>1464</v>
      </c>
      <c r="F279" s="153" t="s">
        <v>403</v>
      </c>
      <c r="G279" s="153" t="s">
        <v>4</v>
      </c>
      <c r="H279" s="153" t="s">
        <v>558</v>
      </c>
      <c r="I279" s="153" t="s">
        <v>427</v>
      </c>
      <c r="J279" s="153" t="s">
        <v>559</v>
      </c>
      <c r="K279" s="153" t="s">
        <v>407</v>
      </c>
      <c r="L279" s="153" t="s">
        <v>1465</v>
      </c>
      <c r="M279" s="153" t="s">
        <v>409</v>
      </c>
      <c r="N279" s="153" t="s">
        <v>1466</v>
      </c>
      <c r="O279" s="170">
        <v>17270.099999999999</v>
      </c>
      <c r="P279" s="170">
        <v>17270.099999999999</v>
      </c>
      <c r="Q279" s="168" t="s">
        <v>245</v>
      </c>
      <c r="R279" s="168" t="str">
        <f t="shared" si="45"/>
        <v>B</v>
      </c>
      <c r="S279" s="154">
        <f t="shared" si="46"/>
        <v>518.10299999999995</v>
      </c>
    </row>
    <row r="280" spans="1:21">
      <c r="A280" s="153" t="s">
        <v>342</v>
      </c>
      <c r="B280" s="170">
        <v>2018043</v>
      </c>
      <c r="C280" s="153" t="s">
        <v>1467</v>
      </c>
      <c r="D280" s="153" t="s">
        <v>1468</v>
      </c>
      <c r="F280" s="153" t="s">
        <v>403</v>
      </c>
      <c r="G280" s="153" t="s">
        <v>4</v>
      </c>
      <c r="H280" s="153" t="s">
        <v>439</v>
      </c>
      <c r="I280" s="153" t="s">
        <v>405</v>
      </c>
      <c r="J280" s="153" t="s">
        <v>440</v>
      </c>
      <c r="K280" s="153" t="s">
        <v>407</v>
      </c>
      <c r="L280" s="153" t="s">
        <v>1469</v>
      </c>
      <c r="M280" s="153" t="s">
        <v>409</v>
      </c>
      <c r="N280" s="153" t="s">
        <v>1470</v>
      </c>
      <c r="O280" s="170">
        <v>27004</v>
      </c>
      <c r="P280" s="170">
        <v>27004</v>
      </c>
      <c r="Q280" s="168" t="s">
        <v>245</v>
      </c>
      <c r="R280" s="168" t="str">
        <f t="shared" si="45"/>
        <v>B</v>
      </c>
      <c r="S280" s="154">
        <f t="shared" si="46"/>
        <v>810.12</v>
      </c>
    </row>
    <row r="281" spans="1:21">
      <c r="A281" s="153" t="s">
        <v>342</v>
      </c>
      <c r="B281" s="170">
        <v>2018084</v>
      </c>
      <c r="C281" s="153" t="s">
        <v>1471</v>
      </c>
      <c r="D281" s="153" t="s">
        <v>1472</v>
      </c>
      <c r="F281" s="153" t="s">
        <v>403</v>
      </c>
      <c r="G281" s="153" t="s">
        <v>907</v>
      </c>
      <c r="H281" s="153" t="s">
        <v>492</v>
      </c>
      <c r="I281" s="153" t="s">
        <v>493</v>
      </c>
      <c r="J281" s="153" t="s">
        <v>433</v>
      </c>
      <c r="K281" s="153" t="s">
        <v>1003</v>
      </c>
      <c r="L281" s="153" t="s">
        <v>1473</v>
      </c>
      <c r="M281" s="153" t="s">
        <v>409</v>
      </c>
      <c r="N281" s="153" t="s">
        <v>1474</v>
      </c>
      <c r="O281" s="170">
        <v>9402.4</v>
      </c>
      <c r="P281" s="170">
        <v>9402.4</v>
      </c>
      <c r="Q281" s="168" t="s">
        <v>258</v>
      </c>
      <c r="R281" s="168" t="str">
        <f t="shared" si="45"/>
        <v>A</v>
      </c>
      <c r="S281" s="154">
        <f t="shared" si="46"/>
        <v>47.012</v>
      </c>
    </row>
    <row r="282" spans="1:21">
      <c r="A282" s="153" t="s">
        <v>342</v>
      </c>
      <c r="B282" s="170">
        <v>2018098</v>
      </c>
      <c r="C282" s="153" t="s">
        <v>1475</v>
      </c>
      <c r="D282" s="153" t="s">
        <v>1476</v>
      </c>
      <c r="F282" s="153" t="s">
        <v>403</v>
      </c>
      <c r="G282" s="153" t="s">
        <v>4</v>
      </c>
      <c r="H282" s="153" t="s">
        <v>1090</v>
      </c>
      <c r="I282" s="153" t="s">
        <v>750</v>
      </c>
      <c r="J282" s="153" t="s">
        <v>1091</v>
      </c>
      <c r="K282" s="153" t="s">
        <v>407</v>
      </c>
      <c r="L282" s="153" t="s">
        <v>1477</v>
      </c>
      <c r="M282" s="153" t="s">
        <v>409</v>
      </c>
      <c r="N282" s="153" t="s">
        <v>1478</v>
      </c>
      <c r="O282" s="170">
        <v>11545.59</v>
      </c>
      <c r="P282" s="170">
        <v>11545.59</v>
      </c>
      <c r="Q282" s="168" t="s">
        <v>245</v>
      </c>
      <c r="R282" s="168" t="str">
        <f t="shared" si="45"/>
        <v>B</v>
      </c>
      <c r="S282" s="154">
        <f t="shared" si="46"/>
        <v>346.36770000000001</v>
      </c>
    </row>
    <row r="283" spans="1:21">
      <c r="A283" s="153" t="s">
        <v>342</v>
      </c>
      <c r="B283" s="170">
        <v>2018099</v>
      </c>
      <c r="C283" s="153" t="s">
        <v>1479</v>
      </c>
      <c r="D283" s="153" t="s">
        <v>1480</v>
      </c>
      <c r="F283" s="153" t="s">
        <v>403</v>
      </c>
      <c r="G283" s="153" t="s">
        <v>4</v>
      </c>
      <c r="H283" s="153" t="s">
        <v>971</v>
      </c>
      <c r="I283" s="153" t="s">
        <v>699</v>
      </c>
      <c r="J283" s="153" t="s">
        <v>1324</v>
      </c>
      <c r="K283" s="153" t="s">
        <v>407</v>
      </c>
      <c r="L283" s="153" t="s">
        <v>582</v>
      </c>
      <c r="M283" s="153" t="s">
        <v>409</v>
      </c>
      <c r="N283" s="153" t="s">
        <v>785</v>
      </c>
      <c r="O283" s="170">
        <v>28768.400000000001</v>
      </c>
      <c r="P283" s="170">
        <v>28768.400000000001</v>
      </c>
      <c r="Q283" s="168" t="s">
        <v>258</v>
      </c>
      <c r="R283" s="168" t="str">
        <f t="shared" si="45"/>
        <v>A</v>
      </c>
      <c r="S283" s="154">
        <f t="shared" si="46"/>
        <v>143.84200000000001</v>
      </c>
    </row>
    <row r="284" spans="1:21">
      <c r="A284" s="153" t="s">
        <v>342</v>
      </c>
      <c r="B284" s="170">
        <v>2018108</v>
      </c>
      <c r="C284" s="153" t="s">
        <v>1481</v>
      </c>
      <c r="D284" s="153" t="s">
        <v>1482</v>
      </c>
      <c r="F284" s="153" t="s">
        <v>403</v>
      </c>
      <c r="G284" s="153" t="s">
        <v>4</v>
      </c>
      <c r="H284" s="153" t="s">
        <v>405</v>
      </c>
      <c r="I284" s="153" t="s">
        <v>405</v>
      </c>
      <c r="J284" s="153" t="s">
        <v>763</v>
      </c>
      <c r="K284" s="153" t="s">
        <v>407</v>
      </c>
      <c r="L284" s="153" t="s">
        <v>582</v>
      </c>
      <c r="M284" s="153" t="s">
        <v>409</v>
      </c>
      <c r="N284" s="153" t="s">
        <v>785</v>
      </c>
      <c r="O284" s="170">
        <v>29099.29</v>
      </c>
      <c r="P284" s="170">
        <v>29099.29</v>
      </c>
      <c r="Q284" s="168" t="s">
        <v>258</v>
      </c>
      <c r="R284" s="168" t="str">
        <f t="shared" si="45"/>
        <v>A</v>
      </c>
      <c r="S284" s="154">
        <f t="shared" si="46"/>
        <v>145.49645000000001</v>
      </c>
    </row>
    <row r="285" spans="1:21">
      <c r="A285" s="153" t="s">
        <v>342</v>
      </c>
      <c r="B285" s="170">
        <v>2019068</v>
      </c>
      <c r="C285" s="153" t="s">
        <v>1483</v>
      </c>
      <c r="D285" s="153" t="s">
        <v>1484</v>
      </c>
      <c r="F285" s="153" t="s">
        <v>403</v>
      </c>
      <c r="G285" s="153" t="s">
        <v>96</v>
      </c>
      <c r="H285" s="153" t="s">
        <v>492</v>
      </c>
      <c r="I285" s="153" t="s">
        <v>1349</v>
      </c>
      <c r="J285" s="153" t="s">
        <v>433</v>
      </c>
      <c r="K285" s="153" t="s">
        <v>966</v>
      </c>
      <c r="L285" s="153" t="s">
        <v>582</v>
      </c>
      <c r="M285" s="153" t="s">
        <v>409</v>
      </c>
      <c r="N285" s="153" t="s">
        <v>785</v>
      </c>
      <c r="O285" s="170">
        <v>35758.21</v>
      </c>
      <c r="P285" s="170">
        <v>35758.21</v>
      </c>
      <c r="Q285" s="168" t="s">
        <v>258</v>
      </c>
      <c r="R285" s="168" t="str">
        <f t="shared" si="45"/>
        <v>A</v>
      </c>
      <c r="S285" s="154">
        <f t="shared" si="46"/>
        <v>178.79105000000001</v>
      </c>
    </row>
    <row r="286" spans="1:21">
      <c r="A286" s="153" t="s">
        <v>342</v>
      </c>
      <c r="B286" s="170">
        <v>2019120</v>
      </c>
      <c r="C286" s="153" t="s">
        <v>1485</v>
      </c>
      <c r="D286" s="153" t="s">
        <v>1486</v>
      </c>
      <c r="F286" s="153" t="s">
        <v>403</v>
      </c>
      <c r="G286" s="153" t="s">
        <v>96</v>
      </c>
      <c r="H286" s="153" t="s">
        <v>492</v>
      </c>
      <c r="I286" s="153" t="s">
        <v>492</v>
      </c>
      <c r="J286" s="153" t="s">
        <v>433</v>
      </c>
      <c r="K286" s="153" t="s">
        <v>966</v>
      </c>
      <c r="L286" s="153" t="s">
        <v>582</v>
      </c>
      <c r="M286" s="153" t="s">
        <v>409</v>
      </c>
      <c r="N286" s="153" t="s">
        <v>785</v>
      </c>
      <c r="O286" s="170">
        <v>36556.42</v>
      </c>
      <c r="P286" s="170">
        <v>36556.42</v>
      </c>
      <c r="Q286" s="168" t="s">
        <v>245</v>
      </c>
      <c r="R286" s="168" t="str">
        <f t="shared" si="45"/>
        <v>B</v>
      </c>
      <c r="S286" s="154">
        <f t="shared" si="46"/>
        <v>1096.6925999999999</v>
      </c>
    </row>
    <row r="287" spans="1:21">
      <c r="A287" s="153" t="s">
        <v>342</v>
      </c>
      <c r="B287" s="170">
        <v>2019154</v>
      </c>
      <c r="C287" s="153" t="s">
        <v>1487</v>
      </c>
      <c r="D287" s="153" t="s">
        <v>1488</v>
      </c>
      <c r="F287" s="153" t="s">
        <v>403</v>
      </c>
      <c r="G287" s="153" t="s">
        <v>96</v>
      </c>
      <c r="H287" s="153" t="s">
        <v>492</v>
      </c>
      <c r="I287" s="153" t="s">
        <v>492</v>
      </c>
      <c r="J287" s="153" t="s">
        <v>433</v>
      </c>
      <c r="K287" s="153" t="s">
        <v>1489</v>
      </c>
      <c r="L287" s="153" t="s">
        <v>1490</v>
      </c>
      <c r="M287" s="153" t="s">
        <v>409</v>
      </c>
      <c r="N287" s="153" t="s">
        <v>1491</v>
      </c>
      <c r="O287" s="170">
        <v>33311.14</v>
      </c>
      <c r="P287" s="170">
        <v>33311.14</v>
      </c>
      <c r="Q287" s="168" t="s">
        <v>245</v>
      </c>
      <c r="R287" s="168" t="str">
        <f t="shared" si="45"/>
        <v>B</v>
      </c>
      <c r="S287" s="154">
        <f t="shared" si="46"/>
        <v>999.3341999999999</v>
      </c>
    </row>
    <row r="288" spans="1:21">
      <c r="A288" s="153" t="s">
        <v>342</v>
      </c>
      <c r="B288" s="170">
        <v>2019157</v>
      </c>
      <c r="C288" s="153" t="s">
        <v>1492</v>
      </c>
      <c r="D288" s="153" t="s">
        <v>1493</v>
      </c>
      <c r="F288" s="153" t="s">
        <v>403</v>
      </c>
      <c r="G288" s="153" t="s">
        <v>96</v>
      </c>
      <c r="H288" s="153" t="s">
        <v>492</v>
      </c>
      <c r="I288" s="153" t="s">
        <v>750</v>
      </c>
      <c r="J288" s="153" t="s">
        <v>433</v>
      </c>
      <c r="K288" s="153" t="s">
        <v>955</v>
      </c>
      <c r="L288" s="153" t="s">
        <v>995</v>
      </c>
      <c r="M288" s="153" t="s">
        <v>409</v>
      </c>
      <c r="N288" s="153" t="s">
        <v>1494</v>
      </c>
      <c r="O288" s="170">
        <v>24552.959999999999</v>
      </c>
      <c r="P288" s="170">
        <v>24552.959999999999</v>
      </c>
      <c r="Q288" s="168" t="s">
        <v>258</v>
      </c>
      <c r="R288" s="168" t="str">
        <f t="shared" si="45"/>
        <v>A</v>
      </c>
      <c r="S288" s="154">
        <f t="shared" si="46"/>
        <v>122.76479999999999</v>
      </c>
    </row>
    <row r="289" spans="1:21">
      <c r="A289" s="153" t="s">
        <v>342</v>
      </c>
      <c r="B289" s="170">
        <v>2019160</v>
      </c>
      <c r="C289" s="153" t="s">
        <v>1495</v>
      </c>
      <c r="D289" s="153" t="s">
        <v>1496</v>
      </c>
      <c r="F289" s="153" t="s">
        <v>403</v>
      </c>
      <c r="G289" s="153" t="s">
        <v>96</v>
      </c>
      <c r="H289" s="153" t="s">
        <v>433</v>
      </c>
      <c r="I289" s="153" t="s">
        <v>427</v>
      </c>
      <c r="J289" s="153" t="s">
        <v>434</v>
      </c>
      <c r="K289" s="153" t="s">
        <v>955</v>
      </c>
      <c r="L289" s="153" t="s">
        <v>1216</v>
      </c>
      <c r="M289" s="153" t="s">
        <v>409</v>
      </c>
      <c r="N289" s="153" t="s">
        <v>1497</v>
      </c>
      <c r="O289" s="170">
        <v>17312.22</v>
      </c>
      <c r="P289" s="170">
        <v>17312.22</v>
      </c>
      <c r="Q289" s="168" t="s">
        <v>258</v>
      </c>
      <c r="R289" s="168" t="str">
        <f t="shared" si="45"/>
        <v>A</v>
      </c>
      <c r="S289" s="154">
        <f t="shared" si="46"/>
        <v>86.56110000000001</v>
      </c>
      <c r="T289" s="153">
        <v>1</v>
      </c>
      <c r="U289" s="153">
        <v>0</v>
      </c>
    </row>
    <row r="290" spans="1:21">
      <c r="A290" s="153" t="s">
        <v>342</v>
      </c>
      <c r="B290" s="170">
        <v>2019162</v>
      </c>
      <c r="C290" s="153" t="s">
        <v>1498</v>
      </c>
      <c r="D290" s="153" t="s">
        <v>1499</v>
      </c>
      <c r="F290" s="153" t="s">
        <v>403</v>
      </c>
      <c r="G290" s="153" t="s">
        <v>96</v>
      </c>
      <c r="H290" s="153" t="s">
        <v>492</v>
      </c>
      <c r="I290" s="153" t="s">
        <v>553</v>
      </c>
      <c r="J290" s="153" t="s">
        <v>433</v>
      </c>
      <c r="K290" s="153" t="s">
        <v>982</v>
      </c>
      <c r="L290" s="153" t="s">
        <v>582</v>
      </c>
      <c r="M290" s="153" t="s">
        <v>409</v>
      </c>
      <c r="N290" s="153" t="s">
        <v>785</v>
      </c>
      <c r="O290" s="170">
        <v>37208.75</v>
      </c>
      <c r="P290" s="170">
        <v>37208.75</v>
      </c>
      <c r="Q290" s="168" t="s">
        <v>245</v>
      </c>
      <c r="R290" s="168" t="str">
        <f t="shared" si="45"/>
        <v>B</v>
      </c>
      <c r="S290" s="154">
        <f t="shared" si="46"/>
        <v>1116.2625</v>
      </c>
    </row>
    <row r="291" spans="1:21">
      <c r="A291" s="153" t="s">
        <v>342</v>
      </c>
      <c r="B291" s="170">
        <v>2019163</v>
      </c>
      <c r="C291" s="153" t="s">
        <v>1500</v>
      </c>
      <c r="D291" s="153" t="s">
        <v>1501</v>
      </c>
      <c r="F291" s="153" t="s">
        <v>403</v>
      </c>
      <c r="G291" s="153" t="s">
        <v>96</v>
      </c>
      <c r="H291" s="153" t="s">
        <v>492</v>
      </c>
      <c r="I291" s="153" t="s">
        <v>492</v>
      </c>
      <c r="J291" s="153" t="s">
        <v>433</v>
      </c>
      <c r="K291" s="153" t="s">
        <v>1045</v>
      </c>
      <c r="L291" s="153" t="s">
        <v>1502</v>
      </c>
      <c r="M291" s="153" t="s">
        <v>409</v>
      </c>
      <c r="N291" s="153" t="s">
        <v>1503</v>
      </c>
      <c r="O291" s="170">
        <v>25646.77</v>
      </c>
      <c r="P291" s="170">
        <v>25646.77</v>
      </c>
      <c r="Q291" s="168" t="s">
        <v>245</v>
      </c>
      <c r="R291" s="168" t="str">
        <f t="shared" si="45"/>
        <v>B</v>
      </c>
      <c r="S291" s="154">
        <f t="shared" si="46"/>
        <v>769.40309999999999</v>
      </c>
    </row>
    <row r="292" spans="1:21">
      <c r="A292" s="153" t="s">
        <v>342</v>
      </c>
      <c r="B292" s="170">
        <v>2019177</v>
      </c>
      <c r="C292" s="153" t="s">
        <v>1504</v>
      </c>
      <c r="D292" s="153" t="s">
        <v>1505</v>
      </c>
      <c r="F292" s="153" t="s">
        <v>403</v>
      </c>
      <c r="G292" s="153" t="s">
        <v>96</v>
      </c>
      <c r="H292" s="153" t="s">
        <v>492</v>
      </c>
      <c r="I292" s="153" t="s">
        <v>492</v>
      </c>
      <c r="J292" s="153" t="s">
        <v>433</v>
      </c>
      <c r="K292" s="153" t="s">
        <v>982</v>
      </c>
      <c r="L292" s="153" t="s">
        <v>927</v>
      </c>
      <c r="M292" s="153" t="s">
        <v>409</v>
      </c>
      <c r="N292" s="153" t="s">
        <v>1506</v>
      </c>
      <c r="O292" s="170">
        <v>26415.33</v>
      </c>
      <c r="P292" s="170">
        <v>26415.33</v>
      </c>
      <c r="Q292" s="168" t="s">
        <v>258</v>
      </c>
      <c r="R292" s="168" t="str">
        <f t="shared" si="45"/>
        <v>A</v>
      </c>
      <c r="S292" s="154">
        <f t="shared" si="46"/>
        <v>132.07665</v>
      </c>
    </row>
    <row r="293" spans="1:21">
      <c r="A293" s="153" t="s">
        <v>342</v>
      </c>
      <c r="B293" s="170">
        <v>20200120</v>
      </c>
      <c r="C293" s="153" t="s">
        <v>1507</v>
      </c>
      <c r="D293" s="153" t="s">
        <v>1508</v>
      </c>
      <c r="F293" s="153" t="s">
        <v>403</v>
      </c>
      <c r="G293" s="153" t="s">
        <v>96</v>
      </c>
      <c r="H293" s="153" t="s">
        <v>433</v>
      </c>
      <c r="I293" s="153" t="s">
        <v>750</v>
      </c>
      <c r="J293" s="153" t="s">
        <v>434</v>
      </c>
      <c r="K293" s="153" t="s">
        <v>1243</v>
      </c>
      <c r="L293" s="153" t="s">
        <v>1509</v>
      </c>
      <c r="M293" s="153" t="s">
        <v>409</v>
      </c>
      <c r="N293" s="153" t="s">
        <v>1510</v>
      </c>
      <c r="O293" s="170">
        <v>29753.11</v>
      </c>
      <c r="P293" s="170">
        <v>29753.11</v>
      </c>
      <c r="Q293" s="168" t="s">
        <v>258</v>
      </c>
      <c r="R293" s="168" t="str">
        <f t="shared" si="45"/>
        <v>A</v>
      </c>
      <c r="S293" s="154">
        <f t="shared" si="46"/>
        <v>148.76555000000002</v>
      </c>
    </row>
    <row r="294" spans="1:21">
      <c r="A294" s="153" t="s">
        <v>342</v>
      </c>
      <c r="B294" s="170">
        <v>2020029</v>
      </c>
      <c r="C294" s="153" t="s">
        <v>1511</v>
      </c>
      <c r="D294" s="153" t="s">
        <v>1512</v>
      </c>
      <c r="F294" s="153" t="s">
        <v>403</v>
      </c>
      <c r="G294" s="153" t="s">
        <v>96</v>
      </c>
      <c r="H294" s="153" t="s">
        <v>492</v>
      </c>
      <c r="I294" s="153" t="s">
        <v>553</v>
      </c>
      <c r="J294" s="153" t="s">
        <v>433</v>
      </c>
      <c r="K294" s="153" t="s">
        <v>982</v>
      </c>
      <c r="L294" s="153" t="s">
        <v>523</v>
      </c>
      <c r="M294" s="153" t="s">
        <v>409</v>
      </c>
      <c r="N294" s="153" t="s">
        <v>798</v>
      </c>
      <c r="O294" s="170">
        <v>11651.7</v>
      </c>
      <c r="P294" s="170">
        <v>11651.7</v>
      </c>
      <c r="Q294" s="168" t="s">
        <v>245</v>
      </c>
      <c r="R294" s="168" t="str">
        <f t="shared" si="45"/>
        <v>B</v>
      </c>
      <c r="S294" s="154">
        <f t="shared" si="46"/>
        <v>349.55099999999999</v>
      </c>
    </row>
    <row r="295" spans="1:21">
      <c r="A295" s="153" t="s">
        <v>342</v>
      </c>
      <c r="B295" s="170">
        <v>2020040</v>
      </c>
      <c r="C295" s="153" t="s">
        <v>1513</v>
      </c>
      <c r="D295" s="153" t="s">
        <v>1514</v>
      </c>
      <c r="F295" s="153" t="s">
        <v>403</v>
      </c>
      <c r="G295" s="153" t="s">
        <v>96</v>
      </c>
      <c r="H295" s="153" t="s">
        <v>492</v>
      </c>
      <c r="I295" s="153" t="s">
        <v>532</v>
      </c>
      <c r="J295" s="153" t="s">
        <v>433</v>
      </c>
      <c r="K295" s="153" t="s">
        <v>972</v>
      </c>
      <c r="L295" s="153" t="s">
        <v>995</v>
      </c>
      <c r="M295" s="153" t="s">
        <v>409</v>
      </c>
      <c r="N295" s="153" t="s">
        <v>1494</v>
      </c>
      <c r="O295" s="170">
        <v>25291.61</v>
      </c>
      <c r="P295" s="170">
        <v>25291.61</v>
      </c>
      <c r="Q295" s="168" t="s">
        <v>258</v>
      </c>
      <c r="R295" s="168" t="str">
        <f t="shared" si="45"/>
        <v>A</v>
      </c>
      <c r="S295" s="154">
        <f t="shared" si="46"/>
        <v>126.45805</v>
      </c>
    </row>
    <row r="296" spans="1:21">
      <c r="A296" s="153" t="s">
        <v>342</v>
      </c>
      <c r="B296" s="170">
        <v>2020041</v>
      </c>
      <c r="C296" s="153" t="s">
        <v>1515</v>
      </c>
      <c r="D296" s="153" t="s">
        <v>1516</v>
      </c>
      <c r="F296" s="153" t="s">
        <v>403</v>
      </c>
      <c r="G296" s="153" t="s">
        <v>96</v>
      </c>
      <c r="H296" s="153" t="s">
        <v>492</v>
      </c>
      <c r="I296" s="153" t="s">
        <v>1349</v>
      </c>
      <c r="J296" s="153" t="s">
        <v>433</v>
      </c>
      <c r="K296" s="153" t="s">
        <v>963</v>
      </c>
      <c r="L296" s="153" t="s">
        <v>1517</v>
      </c>
      <c r="M296" s="153" t="s">
        <v>409</v>
      </c>
      <c r="N296" s="153" t="s">
        <v>1518</v>
      </c>
      <c r="O296" s="170">
        <v>30049.3</v>
      </c>
      <c r="P296" s="170">
        <v>30049.3</v>
      </c>
      <c r="Q296" s="168" t="s">
        <v>258</v>
      </c>
      <c r="R296" s="168" t="str">
        <f t="shared" si="45"/>
        <v>A</v>
      </c>
      <c r="S296" s="154">
        <f t="shared" si="46"/>
        <v>150.2465</v>
      </c>
    </row>
    <row r="297" spans="1:21">
      <c r="A297" s="153" t="s">
        <v>342</v>
      </c>
      <c r="B297" s="170">
        <v>2020044</v>
      </c>
      <c r="C297" s="153" t="s">
        <v>1519</v>
      </c>
      <c r="D297" s="153" t="s">
        <v>1520</v>
      </c>
      <c r="F297" s="153" t="s">
        <v>403</v>
      </c>
      <c r="G297" s="153" t="s">
        <v>96</v>
      </c>
      <c r="H297" s="153" t="s">
        <v>492</v>
      </c>
      <c r="I297" s="153" t="s">
        <v>553</v>
      </c>
      <c r="J297" s="153" t="s">
        <v>433</v>
      </c>
      <c r="K297" s="153" t="s">
        <v>1257</v>
      </c>
      <c r="L297" s="153" t="s">
        <v>582</v>
      </c>
      <c r="M297" s="153" t="s">
        <v>409</v>
      </c>
      <c r="N297" s="153" t="s">
        <v>785</v>
      </c>
      <c r="O297" s="170">
        <v>37625.589999999997</v>
      </c>
      <c r="P297" s="170">
        <v>37625.589999999997</v>
      </c>
      <c r="Q297" s="168" t="s">
        <v>258</v>
      </c>
      <c r="R297" s="168" t="str">
        <f t="shared" si="45"/>
        <v>A</v>
      </c>
      <c r="S297" s="154">
        <f t="shared" si="46"/>
        <v>188.12795</v>
      </c>
    </row>
    <row r="298" spans="1:21">
      <c r="A298" s="153" t="s">
        <v>342</v>
      </c>
      <c r="B298" s="170">
        <v>2020047</v>
      </c>
      <c r="C298" s="153" t="s">
        <v>1521</v>
      </c>
      <c r="D298" s="153" t="s">
        <v>1522</v>
      </c>
      <c r="F298" s="153" t="s">
        <v>403</v>
      </c>
      <c r="G298" s="153" t="s">
        <v>96</v>
      </c>
      <c r="H298" s="153" t="s">
        <v>492</v>
      </c>
      <c r="I298" s="153" t="s">
        <v>439</v>
      </c>
      <c r="J298" s="153" t="s">
        <v>433</v>
      </c>
      <c r="K298" s="153" t="s">
        <v>982</v>
      </c>
      <c r="L298" s="153" t="s">
        <v>1081</v>
      </c>
      <c r="M298" s="153" t="s">
        <v>409</v>
      </c>
      <c r="N298" s="153" t="s">
        <v>1523</v>
      </c>
      <c r="O298" s="170">
        <v>18712.09</v>
      </c>
      <c r="P298" s="170">
        <v>18712.09</v>
      </c>
      <c r="Q298" s="168" t="s">
        <v>245</v>
      </c>
      <c r="R298" s="168" t="str">
        <f t="shared" si="45"/>
        <v>B</v>
      </c>
      <c r="S298" s="154">
        <f t="shared" si="46"/>
        <v>561.36270000000002</v>
      </c>
    </row>
    <row r="299" spans="1:21">
      <c r="A299" s="153" t="s">
        <v>342</v>
      </c>
      <c r="B299" s="170">
        <v>2020061</v>
      </c>
      <c r="C299" s="153" t="s">
        <v>1524</v>
      </c>
      <c r="D299" s="153" t="s">
        <v>1525</v>
      </c>
      <c r="F299" s="153" t="s">
        <v>403</v>
      </c>
      <c r="G299" s="153" t="s">
        <v>96</v>
      </c>
      <c r="H299" s="153" t="s">
        <v>492</v>
      </c>
      <c r="I299" s="153" t="s">
        <v>492</v>
      </c>
      <c r="J299" s="153" t="s">
        <v>433</v>
      </c>
      <c r="K299" s="153" t="s">
        <v>926</v>
      </c>
      <c r="L299" s="153" t="s">
        <v>967</v>
      </c>
      <c r="M299" s="153" t="s">
        <v>409</v>
      </c>
      <c r="N299" s="153" t="s">
        <v>1526</v>
      </c>
      <c r="O299" s="170">
        <v>16623.310000000001</v>
      </c>
      <c r="P299" s="170">
        <v>16623.310000000001</v>
      </c>
      <c r="Q299" s="168" t="s">
        <v>245</v>
      </c>
      <c r="R299" s="168" t="str">
        <f t="shared" si="45"/>
        <v>B</v>
      </c>
      <c r="S299" s="154">
        <f t="shared" si="46"/>
        <v>498.69929999999999</v>
      </c>
    </row>
    <row r="300" spans="1:21">
      <c r="A300" s="153" t="s">
        <v>342</v>
      </c>
      <c r="B300" s="170">
        <v>2020066</v>
      </c>
      <c r="C300" s="153" t="s">
        <v>1527</v>
      </c>
      <c r="D300" s="153" t="s">
        <v>1528</v>
      </c>
      <c r="F300" s="153" t="s">
        <v>403</v>
      </c>
      <c r="G300" s="153" t="s">
        <v>96</v>
      </c>
      <c r="H300" s="153" t="s">
        <v>492</v>
      </c>
      <c r="I300" s="153" t="s">
        <v>492</v>
      </c>
      <c r="J300" s="153" t="s">
        <v>433</v>
      </c>
      <c r="K300" s="153" t="s">
        <v>982</v>
      </c>
      <c r="L300" s="153" t="s">
        <v>1265</v>
      </c>
      <c r="M300" s="153" t="s">
        <v>409</v>
      </c>
      <c r="N300" s="153" t="s">
        <v>1529</v>
      </c>
      <c r="O300" s="170">
        <v>37360.33</v>
      </c>
      <c r="P300" s="170">
        <v>37360.33</v>
      </c>
      <c r="Q300" s="168" t="s">
        <v>245</v>
      </c>
      <c r="R300" s="168" t="str">
        <f t="shared" si="45"/>
        <v>B</v>
      </c>
      <c r="S300" s="154">
        <f t="shared" si="46"/>
        <v>1120.8099</v>
      </c>
    </row>
    <row r="301" spans="1:21">
      <c r="A301" s="153" t="s">
        <v>342</v>
      </c>
      <c r="B301" s="170">
        <v>2020071</v>
      </c>
      <c r="C301" s="153" t="s">
        <v>1530</v>
      </c>
      <c r="D301" s="153" t="s">
        <v>1531</v>
      </c>
      <c r="F301" s="153" t="s">
        <v>403</v>
      </c>
      <c r="G301" s="153" t="s">
        <v>96</v>
      </c>
      <c r="H301" s="153" t="s">
        <v>492</v>
      </c>
      <c r="I301" s="153" t="s">
        <v>1349</v>
      </c>
      <c r="J301" s="153" t="s">
        <v>433</v>
      </c>
      <c r="K301" s="153" t="s">
        <v>982</v>
      </c>
      <c r="L301" s="153" t="s">
        <v>1532</v>
      </c>
      <c r="M301" s="153" t="s">
        <v>409</v>
      </c>
      <c r="N301" s="153" t="s">
        <v>1533</v>
      </c>
      <c r="O301" s="170">
        <v>21622.31</v>
      </c>
      <c r="P301" s="170">
        <v>21622.31</v>
      </c>
      <c r="Q301" s="168" t="s">
        <v>245</v>
      </c>
      <c r="R301" s="168" t="str">
        <f t="shared" si="45"/>
        <v>B</v>
      </c>
      <c r="S301" s="154">
        <f t="shared" si="46"/>
        <v>648.66930000000002</v>
      </c>
    </row>
    <row r="302" spans="1:21">
      <c r="A302" s="153" t="s">
        <v>342</v>
      </c>
      <c r="B302" s="170">
        <v>2020074</v>
      </c>
      <c r="C302" s="153" t="s">
        <v>1534</v>
      </c>
      <c r="D302" s="153" t="s">
        <v>1535</v>
      </c>
      <c r="F302" s="153" t="s">
        <v>403</v>
      </c>
      <c r="G302" s="153" t="s">
        <v>96</v>
      </c>
      <c r="H302" s="153" t="s">
        <v>433</v>
      </c>
      <c r="I302" s="153" t="s">
        <v>427</v>
      </c>
      <c r="J302" s="153" t="s">
        <v>434</v>
      </c>
      <c r="K302" s="153" t="s">
        <v>926</v>
      </c>
      <c r="L302" s="153" t="s">
        <v>1097</v>
      </c>
      <c r="M302" s="153" t="s">
        <v>409</v>
      </c>
      <c r="N302" s="153" t="s">
        <v>1503</v>
      </c>
      <c r="O302" s="170">
        <v>26480.85</v>
      </c>
      <c r="P302" s="170">
        <v>26480.85</v>
      </c>
      <c r="Q302" s="168" t="s">
        <v>258</v>
      </c>
      <c r="R302" s="168" t="str">
        <f t="shared" si="45"/>
        <v>A</v>
      </c>
      <c r="S302" s="154">
        <f t="shared" si="46"/>
        <v>132.40424999999999</v>
      </c>
    </row>
    <row r="303" spans="1:21">
      <c r="A303" s="153" t="s">
        <v>342</v>
      </c>
      <c r="B303" s="170">
        <v>2020100</v>
      </c>
      <c r="C303" s="153" t="s">
        <v>1536</v>
      </c>
      <c r="D303" s="153" t="s">
        <v>1537</v>
      </c>
      <c r="F303" s="153" t="s">
        <v>403</v>
      </c>
      <c r="G303" s="153" t="s">
        <v>96</v>
      </c>
      <c r="H303" s="153" t="s">
        <v>492</v>
      </c>
      <c r="I303" s="153" t="s">
        <v>405</v>
      </c>
      <c r="J303" s="153" t="s">
        <v>433</v>
      </c>
      <c r="K303" s="153" t="s">
        <v>1257</v>
      </c>
      <c r="L303" s="153" t="s">
        <v>582</v>
      </c>
      <c r="M303" s="153" t="s">
        <v>409</v>
      </c>
      <c r="N303" s="153" t="s">
        <v>785</v>
      </c>
      <c r="O303" s="170">
        <v>38180.51</v>
      </c>
      <c r="P303" s="170">
        <v>38180.51</v>
      </c>
      <c r="Q303" s="168" t="s">
        <v>258</v>
      </c>
      <c r="R303" s="168" t="str">
        <f t="shared" si="45"/>
        <v>A</v>
      </c>
      <c r="S303" s="154">
        <f t="shared" si="46"/>
        <v>190.90255000000002</v>
      </c>
    </row>
    <row r="304" spans="1:21">
      <c r="A304" s="153" t="s">
        <v>342</v>
      </c>
      <c r="B304" s="170">
        <v>2020107</v>
      </c>
      <c r="C304" s="153" t="s">
        <v>1538</v>
      </c>
      <c r="D304" s="153" t="s">
        <v>1539</v>
      </c>
      <c r="F304" s="153" t="s">
        <v>403</v>
      </c>
      <c r="G304" s="153" t="s">
        <v>96</v>
      </c>
      <c r="H304" s="153" t="s">
        <v>433</v>
      </c>
      <c r="I304" s="153" t="s">
        <v>427</v>
      </c>
      <c r="J304" s="153" t="s">
        <v>434</v>
      </c>
      <c r="K304" s="153" t="s">
        <v>1125</v>
      </c>
      <c r="L304" s="153" t="s">
        <v>1540</v>
      </c>
      <c r="M304" s="153" t="s">
        <v>409</v>
      </c>
      <c r="N304" s="153" t="s">
        <v>1541</v>
      </c>
      <c r="O304" s="170">
        <v>29331.5</v>
      </c>
      <c r="P304" s="170">
        <v>29331.5</v>
      </c>
      <c r="Q304" s="168" t="s">
        <v>258</v>
      </c>
      <c r="R304" s="168" t="str">
        <f t="shared" si="45"/>
        <v>A</v>
      </c>
      <c r="S304" s="154">
        <f t="shared" si="46"/>
        <v>146.6575</v>
      </c>
    </row>
    <row r="305" spans="1:19">
      <c r="A305" s="153" t="s">
        <v>342</v>
      </c>
      <c r="B305" s="170">
        <v>2020133</v>
      </c>
      <c r="C305" s="153" t="s">
        <v>1542</v>
      </c>
      <c r="D305" s="153" t="s">
        <v>1543</v>
      </c>
      <c r="F305" s="153" t="s">
        <v>403</v>
      </c>
      <c r="G305" s="153" t="s">
        <v>96</v>
      </c>
      <c r="H305" s="153" t="s">
        <v>492</v>
      </c>
      <c r="I305" s="153" t="s">
        <v>492</v>
      </c>
      <c r="J305" s="153" t="s">
        <v>433</v>
      </c>
      <c r="K305" s="153" t="s">
        <v>912</v>
      </c>
      <c r="L305" s="153" t="s">
        <v>1097</v>
      </c>
      <c r="M305" s="153" t="s">
        <v>409</v>
      </c>
      <c r="N305" s="153" t="s">
        <v>1503</v>
      </c>
      <c r="O305" s="170">
        <v>27074.11</v>
      </c>
      <c r="P305" s="170">
        <v>27074.11</v>
      </c>
      <c r="Q305" s="168" t="e">
        <v>#N/A</v>
      </c>
      <c r="R305" s="168" t="s">
        <v>245</v>
      </c>
      <c r="S305" s="154">
        <f t="shared" si="46"/>
        <v>812.22329999999999</v>
      </c>
    </row>
    <row r="306" spans="1:19">
      <c r="A306" s="153" t="s">
        <v>342</v>
      </c>
      <c r="B306" s="170">
        <v>2020139</v>
      </c>
      <c r="C306" s="153" t="s">
        <v>1544</v>
      </c>
      <c r="D306" s="153" t="s">
        <v>1545</v>
      </c>
      <c r="F306" s="153" t="s">
        <v>403</v>
      </c>
      <c r="G306" s="153" t="s">
        <v>96</v>
      </c>
      <c r="H306" s="153" t="s">
        <v>492</v>
      </c>
      <c r="I306" s="153" t="s">
        <v>492</v>
      </c>
      <c r="J306" s="153" t="s">
        <v>433</v>
      </c>
      <c r="K306" s="153" t="s">
        <v>1248</v>
      </c>
      <c r="L306" s="153" t="s">
        <v>582</v>
      </c>
      <c r="M306" s="153" t="s">
        <v>409</v>
      </c>
      <c r="N306" s="153" t="s">
        <v>785</v>
      </c>
      <c r="O306" s="170">
        <v>38144.26</v>
      </c>
      <c r="P306" s="170">
        <v>38144.26</v>
      </c>
      <c r="Q306" s="168" t="s">
        <v>258</v>
      </c>
      <c r="R306" s="168" t="str">
        <f t="shared" si="45"/>
        <v>A</v>
      </c>
      <c r="S306" s="154">
        <f t="shared" si="46"/>
        <v>190.72130000000001</v>
      </c>
    </row>
    <row r="307" spans="1:19">
      <c r="A307" s="153" t="s">
        <v>342</v>
      </c>
      <c r="B307" s="170">
        <v>2020147</v>
      </c>
      <c r="C307" s="153" t="s">
        <v>1546</v>
      </c>
      <c r="D307" s="153" t="s">
        <v>1547</v>
      </c>
      <c r="F307" s="153" t="s">
        <v>403</v>
      </c>
      <c r="G307" s="153" t="s">
        <v>96</v>
      </c>
      <c r="H307" s="153" t="s">
        <v>492</v>
      </c>
      <c r="I307" s="153" t="s">
        <v>492</v>
      </c>
      <c r="J307" s="153" t="s">
        <v>433</v>
      </c>
      <c r="K307" s="153" t="s">
        <v>931</v>
      </c>
      <c r="L307" s="153" t="s">
        <v>1097</v>
      </c>
      <c r="M307" s="153" t="s">
        <v>409</v>
      </c>
      <c r="N307" s="153" t="s">
        <v>1503</v>
      </c>
      <c r="O307" s="170">
        <v>27005.22</v>
      </c>
      <c r="P307" s="170">
        <v>27005.22</v>
      </c>
      <c r="Q307" s="168" t="e">
        <v>#N/A</v>
      </c>
      <c r="R307" s="168" t="s">
        <v>245</v>
      </c>
      <c r="S307" s="154">
        <f t="shared" si="46"/>
        <v>810.15660000000003</v>
      </c>
    </row>
    <row r="308" spans="1:19">
      <c r="A308" s="153" t="s">
        <v>342</v>
      </c>
      <c r="B308" s="170">
        <v>2021007</v>
      </c>
      <c r="C308" s="153" t="s">
        <v>1548</v>
      </c>
      <c r="D308" s="153" t="s">
        <v>1549</v>
      </c>
      <c r="F308" s="153" t="s">
        <v>403</v>
      </c>
      <c r="G308" s="153" t="s">
        <v>96</v>
      </c>
      <c r="H308" s="153" t="s">
        <v>492</v>
      </c>
      <c r="I308" s="153" t="s">
        <v>492</v>
      </c>
      <c r="J308" s="153" t="s">
        <v>433</v>
      </c>
      <c r="K308" s="153" t="s">
        <v>982</v>
      </c>
      <c r="L308" s="153" t="s">
        <v>582</v>
      </c>
      <c r="M308" s="153" t="s">
        <v>409</v>
      </c>
      <c r="N308" s="153" t="s">
        <v>785</v>
      </c>
      <c r="O308" s="170">
        <v>38857.03</v>
      </c>
      <c r="P308" s="170">
        <v>38857.03</v>
      </c>
      <c r="Q308" s="168" t="e">
        <v>#N/A</v>
      </c>
      <c r="R308" s="168" t="s">
        <v>245</v>
      </c>
      <c r="S308" s="154">
        <f t="shared" si="46"/>
        <v>1165.7108999999998</v>
      </c>
    </row>
    <row r="309" spans="1:19">
      <c r="A309" s="153" t="s">
        <v>342</v>
      </c>
      <c r="B309" s="170">
        <v>2021010</v>
      </c>
      <c r="C309" s="153" t="s">
        <v>1550</v>
      </c>
      <c r="D309" s="153" t="s">
        <v>1551</v>
      </c>
      <c r="F309" s="153" t="s">
        <v>403</v>
      </c>
      <c r="G309" s="153" t="s">
        <v>4</v>
      </c>
      <c r="H309" s="153" t="s">
        <v>1091</v>
      </c>
      <c r="I309" s="153" t="s">
        <v>427</v>
      </c>
      <c r="J309" s="153" t="s">
        <v>1552</v>
      </c>
      <c r="K309" s="153" t="s">
        <v>1125</v>
      </c>
      <c r="L309" s="153" t="s">
        <v>1553</v>
      </c>
      <c r="M309" s="153" t="s">
        <v>409</v>
      </c>
      <c r="N309" s="153" t="s">
        <v>1554</v>
      </c>
      <c r="O309" s="170">
        <v>1888.75</v>
      </c>
      <c r="P309" s="170">
        <v>1888.75</v>
      </c>
      <c r="Q309" s="168" t="e">
        <v>#N/A</v>
      </c>
      <c r="R309" s="168" t="s">
        <v>245</v>
      </c>
      <c r="S309" s="154">
        <f t="shared" si="46"/>
        <v>56.662500000000001</v>
      </c>
    </row>
    <row r="310" spans="1:19">
      <c r="A310" s="153" t="s">
        <v>342</v>
      </c>
      <c r="B310" s="170">
        <v>2021029</v>
      </c>
      <c r="C310" s="153" t="s">
        <v>1555</v>
      </c>
      <c r="D310" s="153" t="s">
        <v>1556</v>
      </c>
      <c r="F310" s="153" t="s">
        <v>403</v>
      </c>
      <c r="G310" s="153" t="s">
        <v>96</v>
      </c>
      <c r="H310" s="153" t="s">
        <v>433</v>
      </c>
      <c r="I310" s="153" t="s">
        <v>427</v>
      </c>
      <c r="J310" s="153" t="s">
        <v>434</v>
      </c>
      <c r="K310" s="153" t="s">
        <v>1248</v>
      </c>
      <c r="L310" s="153" t="s">
        <v>1557</v>
      </c>
      <c r="M310" s="153" t="s">
        <v>409</v>
      </c>
      <c r="N310" s="153" t="s">
        <v>1558</v>
      </c>
      <c r="O310" s="170">
        <v>31774.42</v>
      </c>
      <c r="P310" s="170">
        <v>31774.42</v>
      </c>
      <c r="Q310" s="168" t="e">
        <v>#N/A</v>
      </c>
      <c r="R310" s="168" t="s">
        <v>245</v>
      </c>
      <c r="S310" s="154">
        <f t="shared" si="46"/>
        <v>953.23259999999993</v>
      </c>
    </row>
    <row r="311" spans="1:19">
      <c r="A311" s="153" t="s">
        <v>342</v>
      </c>
      <c r="B311" s="170">
        <v>2021036</v>
      </c>
      <c r="C311" s="153" t="s">
        <v>1559</v>
      </c>
      <c r="D311" s="153" t="s">
        <v>1560</v>
      </c>
      <c r="F311" s="153" t="s">
        <v>403</v>
      </c>
      <c r="G311" s="153" t="s">
        <v>96</v>
      </c>
      <c r="H311" s="153" t="s">
        <v>492</v>
      </c>
      <c r="I311" s="153" t="s">
        <v>492</v>
      </c>
      <c r="J311" s="153" t="s">
        <v>433</v>
      </c>
      <c r="K311" s="153" t="s">
        <v>1003</v>
      </c>
      <c r="L311" s="153" t="s">
        <v>760</v>
      </c>
      <c r="M311" s="153" t="s">
        <v>409</v>
      </c>
      <c r="N311" s="153" t="s">
        <v>1561</v>
      </c>
      <c r="O311" s="170">
        <v>33237.11</v>
      </c>
      <c r="P311" s="170">
        <v>33237.11</v>
      </c>
      <c r="Q311" s="168" t="e">
        <v>#N/A</v>
      </c>
      <c r="R311" s="168" t="s">
        <v>258</v>
      </c>
      <c r="S311" s="154">
        <f t="shared" si="46"/>
        <v>166.18555000000001</v>
      </c>
    </row>
    <row r="312" spans="1:19">
      <c r="A312" s="153" t="s">
        <v>342</v>
      </c>
      <c r="B312" s="170">
        <v>2021043</v>
      </c>
      <c r="C312" s="153" t="s">
        <v>1562</v>
      </c>
      <c r="D312" s="153" t="s">
        <v>1563</v>
      </c>
      <c r="F312" s="153" t="s">
        <v>403</v>
      </c>
      <c r="G312" s="153" t="s">
        <v>96</v>
      </c>
      <c r="H312" s="153" t="s">
        <v>492</v>
      </c>
      <c r="I312" s="153" t="s">
        <v>492</v>
      </c>
      <c r="J312" s="153" t="s">
        <v>433</v>
      </c>
      <c r="K312" s="153" t="s">
        <v>972</v>
      </c>
      <c r="L312" s="153" t="s">
        <v>582</v>
      </c>
      <c r="M312" s="153" t="s">
        <v>409</v>
      </c>
      <c r="N312" s="153" t="s">
        <v>785</v>
      </c>
      <c r="O312" s="170">
        <v>38900.67</v>
      </c>
      <c r="P312" s="170">
        <v>38900.67</v>
      </c>
      <c r="Q312" s="168" t="e">
        <v>#N/A</v>
      </c>
      <c r="R312" s="168" t="s">
        <v>245</v>
      </c>
      <c r="S312" s="154">
        <f t="shared" si="46"/>
        <v>1167.0201</v>
      </c>
    </row>
    <row r="313" spans="1:19">
      <c r="A313" s="153" t="s">
        <v>342</v>
      </c>
      <c r="B313" s="170">
        <v>2021044</v>
      </c>
      <c r="C313" s="153" t="s">
        <v>1564</v>
      </c>
      <c r="D313" s="153" t="s">
        <v>1565</v>
      </c>
      <c r="F313" s="153" t="s">
        <v>403</v>
      </c>
      <c r="G313" s="153" t="s">
        <v>96</v>
      </c>
      <c r="H313" s="153" t="s">
        <v>492</v>
      </c>
      <c r="I313" s="153" t="s">
        <v>492</v>
      </c>
      <c r="J313" s="153" t="s">
        <v>433</v>
      </c>
      <c r="K313" s="153" t="s">
        <v>931</v>
      </c>
      <c r="L313" s="153" t="s">
        <v>644</v>
      </c>
      <c r="M313" s="153" t="s">
        <v>409</v>
      </c>
      <c r="N313" s="153" t="s">
        <v>1566</v>
      </c>
      <c r="O313" s="170">
        <v>35368.29</v>
      </c>
      <c r="P313" s="170">
        <v>35368.29</v>
      </c>
      <c r="Q313" s="168" t="e">
        <v>#N/A</v>
      </c>
      <c r="R313" s="168" t="s">
        <v>245</v>
      </c>
      <c r="S313" s="154">
        <f t="shared" si="46"/>
        <v>1061.0487000000001</v>
      </c>
    </row>
    <row r="314" spans="1:19">
      <c r="A314" s="153" t="s">
        <v>342</v>
      </c>
      <c r="B314" s="170">
        <v>2021065</v>
      </c>
      <c r="C314" s="153" t="s">
        <v>1567</v>
      </c>
      <c r="D314" s="153" t="s">
        <v>1568</v>
      </c>
      <c r="F314" s="153" t="s">
        <v>403</v>
      </c>
      <c r="G314" s="153" t="s">
        <v>96</v>
      </c>
      <c r="H314" s="153" t="s">
        <v>492</v>
      </c>
      <c r="I314" s="153" t="s">
        <v>1067</v>
      </c>
      <c r="J314" s="153" t="s">
        <v>433</v>
      </c>
      <c r="K314" s="153" t="s">
        <v>1100</v>
      </c>
      <c r="L314" s="153" t="s">
        <v>1569</v>
      </c>
      <c r="M314" s="153" t="s">
        <v>409</v>
      </c>
      <c r="N314" s="153" t="s">
        <v>844</v>
      </c>
      <c r="O314" s="170">
        <v>34617.35</v>
      </c>
      <c r="P314" s="170">
        <v>34617.35</v>
      </c>
      <c r="Q314" s="168" t="e">
        <v>#N/A</v>
      </c>
      <c r="R314" s="168" t="s">
        <v>245</v>
      </c>
      <c r="S314" s="154">
        <f t="shared" si="46"/>
        <v>1038.5204999999999</v>
      </c>
    </row>
    <row r="315" spans="1:19">
      <c r="A315" s="153" t="s">
        <v>342</v>
      </c>
      <c r="B315" s="170">
        <v>2021070</v>
      </c>
      <c r="C315" s="153" t="s">
        <v>1570</v>
      </c>
      <c r="D315" s="153" t="s">
        <v>1571</v>
      </c>
      <c r="F315" s="153" t="s">
        <v>403</v>
      </c>
      <c r="G315" s="153" t="s">
        <v>96</v>
      </c>
      <c r="H315" s="153" t="s">
        <v>492</v>
      </c>
      <c r="I315" s="153" t="s">
        <v>492</v>
      </c>
      <c r="J315" s="153" t="s">
        <v>433</v>
      </c>
      <c r="K315" s="153" t="s">
        <v>963</v>
      </c>
      <c r="L315" s="153" t="s">
        <v>582</v>
      </c>
      <c r="M315" s="153" t="s">
        <v>409</v>
      </c>
      <c r="N315" s="153" t="s">
        <v>785</v>
      </c>
      <c r="O315" s="170">
        <v>39025.18</v>
      </c>
      <c r="P315" s="170">
        <v>39025.18</v>
      </c>
      <c r="Q315" s="168" t="e">
        <v>#N/A</v>
      </c>
      <c r="R315" s="168" t="s">
        <v>245</v>
      </c>
      <c r="S315" s="154">
        <f t="shared" si="46"/>
        <v>1170.7554</v>
      </c>
    </row>
    <row r="316" spans="1:19">
      <c r="A316" s="153" t="s">
        <v>342</v>
      </c>
      <c r="B316" s="170">
        <v>2021071</v>
      </c>
      <c r="C316" s="153" t="s">
        <v>1572</v>
      </c>
      <c r="D316" s="153" t="s">
        <v>1573</v>
      </c>
      <c r="F316" s="153" t="s">
        <v>403</v>
      </c>
      <c r="G316" s="153" t="s">
        <v>96</v>
      </c>
      <c r="H316" s="153" t="s">
        <v>433</v>
      </c>
      <c r="I316" s="153" t="s">
        <v>427</v>
      </c>
      <c r="J316" s="153" t="s">
        <v>434</v>
      </c>
      <c r="K316" s="153" t="s">
        <v>1003</v>
      </c>
      <c r="L316" s="153" t="s">
        <v>1574</v>
      </c>
      <c r="M316" s="153" t="s">
        <v>409</v>
      </c>
      <c r="N316" s="153" t="s">
        <v>1575</v>
      </c>
      <c r="O316" s="170">
        <v>28769.26</v>
      </c>
      <c r="P316" s="170">
        <v>28769.26</v>
      </c>
      <c r="Q316" s="168" t="e">
        <v>#N/A</v>
      </c>
      <c r="R316" s="168" t="s">
        <v>258</v>
      </c>
      <c r="S316" s="154">
        <f t="shared" si="46"/>
        <v>143.84629999999999</v>
      </c>
    </row>
    <row r="317" spans="1:19">
      <c r="A317" s="153" t="s">
        <v>342</v>
      </c>
      <c r="B317" s="170">
        <v>2021072</v>
      </c>
      <c r="C317" s="153" t="s">
        <v>1576</v>
      </c>
      <c r="D317" s="153" t="s">
        <v>1577</v>
      </c>
      <c r="F317" s="153" t="s">
        <v>403</v>
      </c>
      <c r="G317" s="153" t="s">
        <v>96</v>
      </c>
      <c r="H317" s="153" t="s">
        <v>492</v>
      </c>
      <c r="I317" s="153" t="s">
        <v>492</v>
      </c>
      <c r="J317" s="153" t="s">
        <v>433</v>
      </c>
      <c r="K317" s="153" t="s">
        <v>931</v>
      </c>
      <c r="L317" s="153" t="s">
        <v>973</v>
      </c>
      <c r="M317" s="153" t="s">
        <v>409</v>
      </c>
      <c r="N317" s="153" t="s">
        <v>1578</v>
      </c>
      <c r="O317" s="170">
        <v>28593.91</v>
      </c>
      <c r="P317" s="170">
        <v>28593.91</v>
      </c>
      <c r="Q317" s="168" t="e">
        <v>#N/A</v>
      </c>
      <c r="R317" s="168" t="s">
        <v>245</v>
      </c>
      <c r="S317" s="154">
        <f t="shared" si="46"/>
        <v>857.81729999999993</v>
      </c>
    </row>
    <row r="318" spans="1:19">
      <c r="A318" s="153" t="s">
        <v>342</v>
      </c>
      <c r="B318" s="170">
        <v>2021073</v>
      </c>
      <c r="C318" s="153" t="s">
        <v>1579</v>
      </c>
      <c r="D318" s="153" t="s">
        <v>1580</v>
      </c>
      <c r="F318" s="153" t="s">
        <v>403</v>
      </c>
      <c r="G318" s="153" t="s">
        <v>96</v>
      </c>
      <c r="H318" s="153" t="s">
        <v>492</v>
      </c>
      <c r="I318" s="153" t="s">
        <v>492</v>
      </c>
      <c r="J318" s="153" t="s">
        <v>433</v>
      </c>
      <c r="K318" s="153" t="s">
        <v>963</v>
      </c>
      <c r="L318" s="153" t="s">
        <v>1068</v>
      </c>
      <c r="M318" s="153" t="s">
        <v>409</v>
      </c>
      <c r="N318" s="153" t="s">
        <v>1581</v>
      </c>
      <c r="O318" s="170">
        <v>38722.449999999997</v>
      </c>
      <c r="P318" s="170">
        <v>38722.449999999997</v>
      </c>
      <c r="Q318" s="168" t="e">
        <v>#N/A</v>
      </c>
      <c r="R318" s="168" t="s">
        <v>245</v>
      </c>
      <c r="S318" s="154">
        <f t="shared" si="46"/>
        <v>1161.6734999999999</v>
      </c>
    </row>
    <row r="319" spans="1:19">
      <c r="A319" s="153" t="s">
        <v>342</v>
      </c>
      <c r="B319" s="170">
        <v>2021081</v>
      </c>
      <c r="C319" s="153" t="s">
        <v>1582</v>
      </c>
      <c r="D319" s="153" t="s">
        <v>1583</v>
      </c>
      <c r="F319" s="153" t="s">
        <v>403</v>
      </c>
      <c r="G319" s="153" t="s">
        <v>96</v>
      </c>
      <c r="H319" s="153" t="s">
        <v>492</v>
      </c>
      <c r="I319" s="153" t="s">
        <v>492</v>
      </c>
      <c r="J319" s="153" t="s">
        <v>433</v>
      </c>
      <c r="K319" s="153" t="s">
        <v>1096</v>
      </c>
      <c r="L319" s="153" t="s">
        <v>1584</v>
      </c>
      <c r="M319" s="153" t="s">
        <v>409</v>
      </c>
      <c r="N319" s="153" t="s">
        <v>1585</v>
      </c>
      <c r="O319" s="170">
        <v>17704.12</v>
      </c>
      <c r="P319" s="170">
        <v>17704.12</v>
      </c>
      <c r="Q319" s="168" t="e">
        <v>#N/A</v>
      </c>
      <c r="R319" s="168" t="s">
        <v>245</v>
      </c>
      <c r="S319" s="154">
        <f t="shared" si="46"/>
        <v>531.1235999999999</v>
      </c>
    </row>
    <row r="320" spans="1:19">
      <c r="A320" s="153" t="s">
        <v>342</v>
      </c>
      <c r="B320" s="170">
        <v>2021085</v>
      </c>
      <c r="C320" s="153" t="s">
        <v>1586</v>
      </c>
      <c r="D320" s="153" t="s">
        <v>1587</v>
      </c>
      <c r="F320" s="153" t="s">
        <v>403</v>
      </c>
      <c r="G320" s="153" t="s">
        <v>96</v>
      </c>
      <c r="H320" s="153" t="s">
        <v>433</v>
      </c>
      <c r="I320" s="153" t="s">
        <v>439</v>
      </c>
      <c r="J320" s="153" t="s">
        <v>434</v>
      </c>
      <c r="K320" s="153" t="s">
        <v>1243</v>
      </c>
      <c r="L320" s="153" t="s">
        <v>1588</v>
      </c>
      <c r="M320" s="153" t="s">
        <v>409</v>
      </c>
      <c r="N320" s="153" t="s">
        <v>1585</v>
      </c>
      <c r="O320" s="170">
        <v>17493.810000000001</v>
      </c>
      <c r="P320" s="170">
        <v>17493.810000000001</v>
      </c>
      <c r="Q320" s="168" t="e">
        <v>#N/A</v>
      </c>
      <c r="R320" s="168" t="s">
        <v>258</v>
      </c>
      <c r="S320" s="154">
        <f t="shared" si="46"/>
        <v>87.46905000000001</v>
      </c>
    </row>
    <row r="321" spans="1:19">
      <c r="A321" s="153" t="s">
        <v>342</v>
      </c>
      <c r="B321" s="170">
        <v>2021088</v>
      </c>
      <c r="C321" s="153" t="s">
        <v>1589</v>
      </c>
      <c r="D321" s="153" t="s">
        <v>1590</v>
      </c>
      <c r="F321" s="153" t="s">
        <v>403</v>
      </c>
      <c r="G321" s="153" t="s">
        <v>96</v>
      </c>
      <c r="H321" s="153" t="s">
        <v>492</v>
      </c>
      <c r="I321" s="153" t="s">
        <v>1591</v>
      </c>
      <c r="J321" s="153" t="s">
        <v>433</v>
      </c>
      <c r="K321" s="153" t="s">
        <v>1096</v>
      </c>
      <c r="L321" s="153" t="s">
        <v>1592</v>
      </c>
      <c r="M321" s="153" t="s">
        <v>409</v>
      </c>
      <c r="N321" s="153" t="s">
        <v>1593</v>
      </c>
      <c r="O321" s="170">
        <v>8720.1299999999992</v>
      </c>
      <c r="P321" s="170">
        <v>8720.1299999999992</v>
      </c>
      <c r="Q321" s="168" t="e">
        <v>#N/A</v>
      </c>
      <c r="R321" s="168" t="s">
        <v>245</v>
      </c>
      <c r="S321" s="154">
        <f t="shared" si="46"/>
        <v>261.60389999999995</v>
      </c>
    </row>
    <row r="322" spans="1:19">
      <c r="A322" s="153" t="s">
        <v>342</v>
      </c>
      <c r="B322" s="170">
        <v>2021095</v>
      </c>
      <c r="C322" s="153" t="s">
        <v>1594</v>
      </c>
      <c r="D322" s="153" t="s">
        <v>1595</v>
      </c>
      <c r="F322" s="153" t="s">
        <v>403</v>
      </c>
      <c r="G322" s="153" t="s">
        <v>96</v>
      </c>
      <c r="H322" s="153" t="s">
        <v>492</v>
      </c>
      <c r="I322" s="153" t="s">
        <v>492</v>
      </c>
      <c r="J322" s="153" t="s">
        <v>433</v>
      </c>
      <c r="K322" s="153" t="s">
        <v>1125</v>
      </c>
      <c r="L322" s="153" t="s">
        <v>582</v>
      </c>
      <c r="M322" s="153" t="s">
        <v>409</v>
      </c>
      <c r="N322" s="153" t="s">
        <v>785</v>
      </c>
      <c r="O322" s="170">
        <v>39700.07</v>
      </c>
      <c r="P322" s="170">
        <v>39700.07</v>
      </c>
      <c r="Q322" s="168" t="e">
        <v>#N/A</v>
      </c>
      <c r="R322" s="168" t="s">
        <v>258</v>
      </c>
      <c r="S322" s="154">
        <f t="shared" si="46"/>
        <v>198.50035</v>
      </c>
    </row>
    <row r="323" spans="1:19">
      <c r="A323" s="153" t="s">
        <v>342</v>
      </c>
      <c r="B323" s="170">
        <v>2021096</v>
      </c>
      <c r="C323" s="153" t="s">
        <v>1596</v>
      </c>
      <c r="D323" s="153" t="s">
        <v>1597</v>
      </c>
      <c r="F323" s="153" t="s">
        <v>403</v>
      </c>
      <c r="G323" s="153" t="s">
        <v>4</v>
      </c>
      <c r="H323" s="153" t="s">
        <v>971</v>
      </c>
      <c r="I323" s="153" t="s">
        <v>971</v>
      </c>
      <c r="J323" s="153" t="s">
        <v>1324</v>
      </c>
      <c r="K323" s="153" t="s">
        <v>1125</v>
      </c>
      <c r="L323" s="153" t="s">
        <v>1598</v>
      </c>
      <c r="M323" s="153" t="s">
        <v>409</v>
      </c>
      <c r="N323" s="153" t="s">
        <v>1599</v>
      </c>
      <c r="O323" s="170">
        <v>5487.46</v>
      </c>
      <c r="P323" s="170">
        <v>5487.46</v>
      </c>
      <c r="Q323" s="168" t="e">
        <v>#N/A</v>
      </c>
      <c r="R323" s="168" t="s">
        <v>258</v>
      </c>
      <c r="S323" s="154">
        <f t="shared" si="46"/>
        <v>27.4373</v>
      </c>
    </row>
    <row r="324" spans="1:19">
      <c r="A324" s="153" t="s">
        <v>342</v>
      </c>
      <c r="B324" s="170">
        <v>2021097</v>
      </c>
      <c r="C324" s="153" t="s">
        <v>1600</v>
      </c>
      <c r="D324" s="153" t="s">
        <v>1601</v>
      </c>
      <c r="F324" s="153" t="s">
        <v>403</v>
      </c>
      <c r="G324" s="153" t="s">
        <v>96</v>
      </c>
      <c r="H324" s="153" t="s">
        <v>492</v>
      </c>
      <c r="I324" s="153" t="s">
        <v>492</v>
      </c>
      <c r="J324" s="153" t="s">
        <v>433</v>
      </c>
      <c r="K324" s="153" t="s">
        <v>1257</v>
      </c>
      <c r="L324" s="153" t="s">
        <v>582</v>
      </c>
      <c r="M324" s="153" t="s">
        <v>409</v>
      </c>
      <c r="N324" s="153" t="s">
        <v>785</v>
      </c>
      <c r="O324" s="170">
        <v>39851.9</v>
      </c>
      <c r="P324" s="170">
        <v>39851.9</v>
      </c>
      <c r="Q324" s="168" t="e">
        <v>#N/A</v>
      </c>
      <c r="R324" s="168" t="s">
        <v>258</v>
      </c>
      <c r="S324" s="154">
        <f t="shared" si="46"/>
        <v>199.2595</v>
      </c>
    </row>
    <row r="325" spans="1:19">
      <c r="A325" s="153" t="s">
        <v>342</v>
      </c>
      <c r="B325" s="170">
        <v>2021100</v>
      </c>
      <c r="C325" s="153" t="s">
        <v>1602</v>
      </c>
      <c r="D325" s="153" t="s">
        <v>1603</v>
      </c>
      <c r="F325" s="153" t="s">
        <v>403</v>
      </c>
      <c r="G325" s="153" t="s">
        <v>4</v>
      </c>
      <c r="H325" s="153" t="s">
        <v>1604</v>
      </c>
      <c r="I325" s="153" t="s">
        <v>427</v>
      </c>
      <c r="J325" s="153" t="s">
        <v>1605</v>
      </c>
      <c r="K325" s="153" t="s">
        <v>1125</v>
      </c>
      <c r="L325" s="153" t="s">
        <v>1606</v>
      </c>
      <c r="M325" s="153" t="s">
        <v>409</v>
      </c>
      <c r="N325" s="153" t="s">
        <v>1607</v>
      </c>
      <c r="O325" s="170">
        <v>11444.58</v>
      </c>
      <c r="P325" s="170">
        <v>11444.58</v>
      </c>
      <c r="Q325" s="168" t="e">
        <v>#N/A</v>
      </c>
      <c r="R325" s="168" t="s">
        <v>258</v>
      </c>
      <c r="S325" s="154">
        <f t="shared" si="46"/>
        <v>57.222900000000003</v>
      </c>
    </row>
    <row r="326" spans="1:19">
      <c r="A326" s="153" t="s">
        <v>342</v>
      </c>
      <c r="B326" s="170">
        <v>2021104</v>
      </c>
      <c r="C326" s="153" t="s">
        <v>1608</v>
      </c>
      <c r="D326" s="153" t="s">
        <v>1609</v>
      </c>
      <c r="F326" s="153" t="s">
        <v>403</v>
      </c>
      <c r="G326" s="153" t="s">
        <v>96</v>
      </c>
      <c r="H326" s="153" t="s">
        <v>492</v>
      </c>
      <c r="I326" s="153" t="s">
        <v>492</v>
      </c>
      <c r="J326" s="153" t="s">
        <v>433</v>
      </c>
      <c r="K326" s="153" t="s">
        <v>1243</v>
      </c>
      <c r="L326" s="153" t="s">
        <v>1569</v>
      </c>
      <c r="M326" s="153" t="s">
        <v>409</v>
      </c>
      <c r="N326" s="153" t="s">
        <v>844</v>
      </c>
      <c r="O326" s="170">
        <v>34853.18</v>
      </c>
      <c r="P326" s="170">
        <v>34853.18</v>
      </c>
      <c r="Q326" s="168" t="e">
        <v>#N/A</v>
      </c>
      <c r="R326" s="168" t="s">
        <v>258</v>
      </c>
      <c r="S326" s="154">
        <f t="shared" si="46"/>
        <v>174.26590000000002</v>
      </c>
    </row>
    <row r="327" spans="1:19">
      <c r="A327" s="153" t="s">
        <v>342</v>
      </c>
      <c r="B327" s="170">
        <v>2021111</v>
      </c>
      <c r="C327" s="153" t="s">
        <v>1610</v>
      </c>
      <c r="D327" s="153" t="s">
        <v>1611</v>
      </c>
      <c r="F327" s="153" t="s">
        <v>403</v>
      </c>
      <c r="G327" s="153" t="s">
        <v>4</v>
      </c>
      <c r="H327" s="153" t="s">
        <v>729</v>
      </c>
      <c r="I327" s="153" t="s">
        <v>729</v>
      </c>
      <c r="J327" s="153" t="s">
        <v>445</v>
      </c>
      <c r="K327" s="153" t="s">
        <v>1125</v>
      </c>
      <c r="L327" s="153" t="s">
        <v>1612</v>
      </c>
      <c r="M327" s="153" t="s">
        <v>409</v>
      </c>
      <c r="N327" s="153" t="s">
        <v>1613</v>
      </c>
      <c r="O327" s="170">
        <v>11601.05</v>
      </c>
      <c r="P327" s="170">
        <v>11601.05</v>
      </c>
      <c r="Q327" s="168" t="e">
        <v>#N/A</v>
      </c>
      <c r="R327" s="168" t="s">
        <v>258</v>
      </c>
      <c r="S327" s="154">
        <f t="shared" si="46"/>
        <v>58.005249999999997</v>
      </c>
    </row>
    <row r="328" spans="1:19">
      <c r="A328" s="153" t="s">
        <v>342</v>
      </c>
      <c r="B328" s="170">
        <v>2021115</v>
      </c>
      <c r="C328" s="153" t="s">
        <v>1614</v>
      </c>
      <c r="D328" s="153" t="s">
        <v>1615</v>
      </c>
      <c r="F328" s="153" t="s">
        <v>403</v>
      </c>
      <c r="G328" s="153" t="s">
        <v>96</v>
      </c>
      <c r="H328" s="153" t="s">
        <v>433</v>
      </c>
      <c r="I328" s="153" t="s">
        <v>426</v>
      </c>
      <c r="J328" s="153" t="s">
        <v>434</v>
      </c>
      <c r="K328" s="153" t="s">
        <v>963</v>
      </c>
      <c r="L328" s="153" t="s">
        <v>1616</v>
      </c>
      <c r="M328" s="153" t="s">
        <v>409</v>
      </c>
      <c r="N328" s="153" t="s">
        <v>1200</v>
      </c>
      <c r="O328" s="170">
        <v>37865.11</v>
      </c>
      <c r="P328" s="170">
        <v>37865.11</v>
      </c>
      <c r="Q328" s="168" t="e">
        <v>#N/A</v>
      </c>
      <c r="R328" s="168" t="s">
        <v>258</v>
      </c>
      <c r="S328" s="154">
        <f t="shared" si="46"/>
        <v>189.32554999999999</v>
      </c>
    </row>
    <row r="329" spans="1:19">
      <c r="A329" s="153" t="s">
        <v>342</v>
      </c>
      <c r="B329" s="170">
        <v>2021116</v>
      </c>
      <c r="C329" s="153" t="s">
        <v>1617</v>
      </c>
      <c r="D329" s="153" t="s">
        <v>1618</v>
      </c>
      <c r="F329" s="153" t="s">
        <v>403</v>
      </c>
      <c r="G329" s="153" t="s">
        <v>4</v>
      </c>
      <c r="H329" s="153" t="s">
        <v>404</v>
      </c>
      <c r="I329" s="153" t="s">
        <v>405</v>
      </c>
      <c r="J329" s="153" t="s">
        <v>406</v>
      </c>
      <c r="K329" s="153" t="s">
        <v>458</v>
      </c>
      <c r="L329" s="153" t="s">
        <v>1619</v>
      </c>
      <c r="M329" s="153" t="s">
        <v>409</v>
      </c>
      <c r="N329" s="153" t="s">
        <v>1620</v>
      </c>
      <c r="O329" s="170">
        <v>10816.67</v>
      </c>
      <c r="P329" s="170">
        <v>10816.67</v>
      </c>
      <c r="Q329" s="168" t="e">
        <v>#N/A</v>
      </c>
      <c r="R329" s="168" t="s">
        <v>258</v>
      </c>
      <c r="S329" s="154">
        <f t="shared" si="46"/>
        <v>54.083350000000003</v>
      </c>
    </row>
    <row r="330" spans="1:19">
      <c r="A330" s="153" t="s">
        <v>342</v>
      </c>
      <c r="B330" s="170">
        <v>2021124</v>
      </c>
      <c r="C330" s="153" t="s">
        <v>1621</v>
      </c>
      <c r="D330" s="153" t="s">
        <v>1622</v>
      </c>
      <c r="F330" s="153" t="s">
        <v>403</v>
      </c>
      <c r="G330" s="153" t="s">
        <v>96</v>
      </c>
      <c r="H330" s="153" t="s">
        <v>531</v>
      </c>
      <c r="I330" s="153" t="s">
        <v>427</v>
      </c>
      <c r="J330" s="153" t="s">
        <v>533</v>
      </c>
      <c r="K330" s="153" t="s">
        <v>1125</v>
      </c>
      <c r="L330" s="153" t="s">
        <v>1623</v>
      </c>
      <c r="M330" s="153" t="s">
        <v>409</v>
      </c>
      <c r="N330" s="153" t="s">
        <v>1593</v>
      </c>
      <c r="O330" s="170">
        <v>8624.11</v>
      </c>
      <c r="P330" s="170">
        <v>8624.11</v>
      </c>
      <c r="Q330" s="168" t="e">
        <v>#N/A</v>
      </c>
      <c r="R330" s="168" t="s">
        <v>258</v>
      </c>
      <c r="S330" s="154">
        <f t="shared" si="46"/>
        <v>43.120550000000001</v>
      </c>
    </row>
    <row r="331" spans="1:19">
      <c r="B331" s="179" t="s">
        <v>1624</v>
      </c>
      <c r="O331" s="170">
        <f>SUM(O275:O330)</f>
        <v>1436534.12</v>
      </c>
      <c r="P331" s="170">
        <f>SUM(P275:P330)</f>
        <v>1436534.12</v>
      </c>
      <c r="S331" s="156">
        <f>SUM(S275:S330)</f>
        <v>26574.279199999986</v>
      </c>
    </row>
    <row r="332" spans="1:19">
      <c r="B332" s="178" t="s">
        <v>44</v>
      </c>
    </row>
    <row r="333" spans="1:19">
      <c r="A333" s="153" t="s">
        <v>343</v>
      </c>
      <c r="B333" s="170">
        <v>2017121</v>
      </c>
      <c r="C333" s="153" t="s">
        <v>1625</v>
      </c>
      <c r="D333" s="153" t="s">
        <v>1626</v>
      </c>
      <c r="F333" s="153" t="s">
        <v>403</v>
      </c>
      <c r="G333" s="153" t="s">
        <v>4</v>
      </c>
      <c r="H333" s="153" t="s">
        <v>1627</v>
      </c>
      <c r="I333" s="153" t="s">
        <v>828</v>
      </c>
      <c r="J333" s="153" t="s">
        <v>426</v>
      </c>
      <c r="K333" s="153" t="s">
        <v>684</v>
      </c>
      <c r="L333" s="153" t="s">
        <v>1628</v>
      </c>
      <c r="M333" s="153" t="s">
        <v>409</v>
      </c>
      <c r="N333" s="153" t="s">
        <v>1629</v>
      </c>
      <c r="O333" s="170">
        <v>12930.46</v>
      </c>
      <c r="P333" s="170">
        <v>12930.46</v>
      </c>
      <c r="Q333" s="168" t="s">
        <v>254</v>
      </c>
      <c r="R333" s="168" t="str">
        <f t="shared" ref="R333:R378" si="47">Q333</f>
        <v>C</v>
      </c>
      <c r="S333" s="154">
        <f t="shared" ref="S333:S387" si="48">IF(E333="PLP",0,IF(E333="SRB",0,IF(G333="DEFERRED",O333*20%,IF(R333="A",O333*0.5%,IF(R333="B",O333*3%,O333*10%)))))</f>
        <v>1293.046</v>
      </c>
    </row>
    <row r="334" spans="1:19">
      <c r="A334" s="153" t="s">
        <v>343</v>
      </c>
      <c r="B334" s="170">
        <v>2017139</v>
      </c>
      <c r="C334" s="153" t="s">
        <v>1630</v>
      </c>
      <c r="D334" s="153" t="s">
        <v>1631</v>
      </c>
      <c r="F334" s="153" t="s">
        <v>403</v>
      </c>
      <c r="G334" s="153" t="s">
        <v>4</v>
      </c>
      <c r="H334" s="153" t="s">
        <v>705</v>
      </c>
      <c r="I334" s="153" t="s">
        <v>405</v>
      </c>
      <c r="J334" s="153" t="s">
        <v>479</v>
      </c>
      <c r="K334" s="153" t="s">
        <v>700</v>
      </c>
      <c r="L334" s="153" t="s">
        <v>514</v>
      </c>
      <c r="M334" s="153" t="s">
        <v>409</v>
      </c>
      <c r="N334" s="153" t="s">
        <v>1533</v>
      </c>
      <c r="O334" s="170">
        <v>6778.14</v>
      </c>
      <c r="P334" s="170">
        <v>6778.14</v>
      </c>
      <c r="Q334" s="168" t="s">
        <v>258</v>
      </c>
      <c r="R334" s="168" t="str">
        <f t="shared" si="47"/>
        <v>A</v>
      </c>
      <c r="S334" s="154">
        <f t="shared" si="48"/>
        <v>33.890700000000002</v>
      </c>
    </row>
    <row r="335" spans="1:19">
      <c r="A335" s="153" t="s">
        <v>343</v>
      </c>
      <c r="B335" s="170">
        <v>2017142</v>
      </c>
      <c r="C335" s="153" t="s">
        <v>1632</v>
      </c>
      <c r="D335" s="153" t="s">
        <v>1633</v>
      </c>
      <c r="F335" s="153" t="s">
        <v>403</v>
      </c>
      <c r="G335" s="153" t="s">
        <v>4</v>
      </c>
      <c r="H335" s="153" t="s">
        <v>405</v>
      </c>
      <c r="I335" s="153" t="s">
        <v>750</v>
      </c>
      <c r="J335" s="153" t="s">
        <v>763</v>
      </c>
      <c r="K335" s="153" t="s">
        <v>407</v>
      </c>
      <c r="L335" s="153" t="s">
        <v>1634</v>
      </c>
      <c r="M335" s="153" t="s">
        <v>409</v>
      </c>
      <c r="N335" s="153" t="s">
        <v>1635</v>
      </c>
      <c r="O335" s="170">
        <v>5299.62</v>
      </c>
      <c r="P335" s="170">
        <v>5299.62</v>
      </c>
      <c r="Q335" s="168" t="s">
        <v>258</v>
      </c>
      <c r="R335" s="168" t="str">
        <f t="shared" si="47"/>
        <v>A</v>
      </c>
      <c r="S335" s="154">
        <f t="shared" si="48"/>
        <v>26.498100000000001</v>
      </c>
    </row>
    <row r="336" spans="1:19">
      <c r="A336" s="153" t="s">
        <v>343</v>
      </c>
      <c r="B336" s="170">
        <v>2017151</v>
      </c>
      <c r="C336" s="153" t="s">
        <v>1636</v>
      </c>
      <c r="D336" s="153" t="s">
        <v>1637</v>
      </c>
      <c r="F336" s="153" t="s">
        <v>403</v>
      </c>
      <c r="G336" s="153" t="s">
        <v>4</v>
      </c>
      <c r="H336" s="153" t="s">
        <v>1292</v>
      </c>
      <c r="I336" s="153" t="s">
        <v>427</v>
      </c>
      <c r="J336" s="153" t="s">
        <v>1293</v>
      </c>
      <c r="K336" s="153" t="s">
        <v>700</v>
      </c>
      <c r="L336" s="153" t="s">
        <v>1638</v>
      </c>
      <c r="M336" s="153" t="s">
        <v>409</v>
      </c>
      <c r="N336" s="153" t="s">
        <v>1639</v>
      </c>
      <c r="O336" s="170">
        <v>4348.59</v>
      </c>
      <c r="P336" s="170">
        <v>4348.59</v>
      </c>
      <c r="Q336" s="168" t="s">
        <v>258</v>
      </c>
      <c r="R336" s="168" t="str">
        <f t="shared" si="47"/>
        <v>A</v>
      </c>
      <c r="S336" s="154">
        <f t="shared" si="48"/>
        <v>21.74295</v>
      </c>
    </row>
    <row r="337" spans="1:19">
      <c r="A337" s="153" t="s">
        <v>343</v>
      </c>
      <c r="B337" s="170">
        <v>2017175</v>
      </c>
      <c r="C337" s="153" t="s">
        <v>1640</v>
      </c>
      <c r="D337" s="153" t="s">
        <v>1641</v>
      </c>
      <c r="F337" s="153" t="s">
        <v>403</v>
      </c>
      <c r="G337" s="153" t="s">
        <v>907</v>
      </c>
      <c r="H337" s="153" t="s">
        <v>828</v>
      </c>
      <c r="I337" s="153" t="s">
        <v>828</v>
      </c>
      <c r="J337" s="153" t="s">
        <v>433</v>
      </c>
      <c r="K337" s="153" t="s">
        <v>1003</v>
      </c>
      <c r="L337" s="153" t="s">
        <v>1642</v>
      </c>
      <c r="M337" s="153" t="s">
        <v>409</v>
      </c>
      <c r="N337" s="153" t="s">
        <v>1643</v>
      </c>
      <c r="O337" s="170">
        <v>775.25</v>
      </c>
      <c r="P337" s="170">
        <v>775.25</v>
      </c>
      <c r="Q337" s="168" t="s">
        <v>245</v>
      </c>
      <c r="R337" s="168" t="str">
        <f t="shared" si="47"/>
        <v>B</v>
      </c>
      <c r="S337" s="154">
        <f t="shared" si="48"/>
        <v>23.2575</v>
      </c>
    </row>
    <row r="338" spans="1:19">
      <c r="A338" s="153" t="s">
        <v>343</v>
      </c>
      <c r="B338" s="170">
        <v>2017210</v>
      </c>
      <c r="C338" s="153" t="s">
        <v>1644</v>
      </c>
      <c r="D338" s="153" t="s">
        <v>1645</v>
      </c>
      <c r="F338" s="153" t="s">
        <v>403</v>
      </c>
      <c r="G338" s="153" t="s">
        <v>4</v>
      </c>
      <c r="H338" s="153" t="s">
        <v>699</v>
      </c>
      <c r="I338" s="153" t="s">
        <v>553</v>
      </c>
      <c r="J338" s="153" t="s">
        <v>1646</v>
      </c>
      <c r="K338" s="153" t="s">
        <v>684</v>
      </c>
      <c r="L338" s="153" t="s">
        <v>1647</v>
      </c>
      <c r="M338" s="153" t="s">
        <v>409</v>
      </c>
      <c r="N338" s="153" t="s">
        <v>1648</v>
      </c>
      <c r="O338" s="170">
        <v>19100.21</v>
      </c>
      <c r="P338" s="170">
        <v>19100.21</v>
      </c>
      <c r="Q338" s="168" t="s">
        <v>258</v>
      </c>
      <c r="R338" s="168" t="str">
        <f t="shared" si="47"/>
        <v>A</v>
      </c>
      <c r="S338" s="154">
        <f t="shared" si="48"/>
        <v>95.501049999999992</v>
      </c>
    </row>
    <row r="339" spans="1:19">
      <c r="A339" s="153" t="s">
        <v>343</v>
      </c>
      <c r="B339" s="170">
        <v>2017231</v>
      </c>
      <c r="C339" s="153" t="s">
        <v>1649</v>
      </c>
      <c r="D339" s="153" t="s">
        <v>1650</v>
      </c>
      <c r="F339" s="153" t="s">
        <v>403</v>
      </c>
      <c r="G339" s="153" t="s">
        <v>4</v>
      </c>
      <c r="H339" s="153" t="s">
        <v>426</v>
      </c>
      <c r="I339" s="153" t="s">
        <v>426</v>
      </c>
      <c r="J339" s="153" t="s">
        <v>428</v>
      </c>
      <c r="K339" s="153" t="s">
        <v>684</v>
      </c>
      <c r="L339" s="153" t="s">
        <v>1651</v>
      </c>
      <c r="M339" s="153" t="s">
        <v>409</v>
      </c>
      <c r="N339" s="153" t="s">
        <v>1652</v>
      </c>
      <c r="O339" s="170">
        <v>23627.49</v>
      </c>
      <c r="P339" s="170">
        <v>23627.49</v>
      </c>
      <c r="Q339" s="168" t="s">
        <v>245</v>
      </c>
      <c r="R339" s="168" t="str">
        <f t="shared" si="47"/>
        <v>B</v>
      </c>
      <c r="S339" s="154">
        <f t="shared" si="48"/>
        <v>708.82470000000001</v>
      </c>
    </row>
    <row r="340" spans="1:19">
      <c r="A340" s="153" t="s">
        <v>343</v>
      </c>
      <c r="B340" s="170">
        <v>2017234</v>
      </c>
      <c r="C340" s="153" t="s">
        <v>1653</v>
      </c>
      <c r="D340" s="153" t="s">
        <v>1654</v>
      </c>
      <c r="F340" s="153" t="s">
        <v>403</v>
      </c>
      <c r="G340" s="153" t="s">
        <v>309</v>
      </c>
      <c r="H340" s="153" t="s">
        <v>694</v>
      </c>
      <c r="I340" s="153" t="s">
        <v>427</v>
      </c>
      <c r="J340" s="153" t="s">
        <v>695</v>
      </c>
      <c r="K340" s="153" t="s">
        <v>407</v>
      </c>
      <c r="L340" s="153" t="s">
        <v>1655</v>
      </c>
      <c r="M340" s="153" t="s">
        <v>409</v>
      </c>
      <c r="N340" s="153" t="s">
        <v>1656</v>
      </c>
      <c r="O340" s="170">
        <v>3623.89</v>
      </c>
      <c r="P340" s="170">
        <v>3623.89</v>
      </c>
      <c r="Q340" s="168" t="s">
        <v>258</v>
      </c>
      <c r="R340" s="168" t="str">
        <f t="shared" si="47"/>
        <v>A</v>
      </c>
      <c r="S340" s="154">
        <f t="shared" si="48"/>
        <v>18.119450000000001</v>
      </c>
    </row>
    <row r="341" spans="1:19">
      <c r="A341" s="153" t="s">
        <v>343</v>
      </c>
      <c r="B341" s="170">
        <v>2017238</v>
      </c>
      <c r="C341" s="153" t="s">
        <v>1657</v>
      </c>
      <c r="D341" s="153" t="s">
        <v>1658</v>
      </c>
      <c r="F341" s="153" t="s">
        <v>403</v>
      </c>
      <c r="G341" s="153" t="s">
        <v>4</v>
      </c>
      <c r="H341" s="153" t="s">
        <v>1320</v>
      </c>
      <c r="I341" s="153" t="s">
        <v>413</v>
      </c>
      <c r="J341" s="153" t="s">
        <v>1321</v>
      </c>
      <c r="K341" s="153" t="s">
        <v>684</v>
      </c>
      <c r="L341" s="153" t="s">
        <v>1659</v>
      </c>
      <c r="M341" s="153" t="s">
        <v>409</v>
      </c>
      <c r="N341" s="153" t="s">
        <v>1660</v>
      </c>
      <c r="O341" s="170">
        <v>467.07</v>
      </c>
      <c r="P341" s="170">
        <v>467.07</v>
      </c>
      <c r="Q341" s="168" t="s">
        <v>258</v>
      </c>
      <c r="R341" s="168" t="str">
        <f t="shared" si="47"/>
        <v>A</v>
      </c>
      <c r="S341" s="154">
        <f t="shared" si="48"/>
        <v>2.33535</v>
      </c>
    </row>
    <row r="342" spans="1:19">
      <c r="A342" s="153" t="s">
        <v>343</v>
      </c>
      <c r="B342" s="170">
        <v>2017249</v>
      </c>
      <c r="C342" s="153" t="s">
        <v>1661</v>
      </c>
      <c r="D342" s="153" t="s">
        <v>1662</v>
      </c>
      <c r="F342" s="153" t="s">
        <v>403</v>
      </c>
      <c r="G342" s="153" t="s">
        <v>4</v>
      </c>
      <c r="H342" s="153" t="s">
        <v>451</v>
      </c>
      <c r="I342" s="153" t="s">
        <v>426</v>
      </c>
      <c r="J342" s="153" t="s">
        <v>452</v>
      </c>
      <c r="K342" s="153" t="s">
        <v>684</v>
      </c>
      <c r="L342" s="153" t="s">
        <v>1663</v>
      </c>
      <c r="M342" s="153" t="s">
        <v>409</v>
      </c>
      <c r="N342" s="153" t="s">
        <v>1664</v>
      </c>
      <c r="O342" s="170">
        <v>3864.54</v>
      </c>
      <c r="P342" s="170">
        <v>3864.54</v>
      </c>
      <c r="Q342" s="168" t="s">
        <v>245</v>
      </c>
      <c r="R342" s="168" t="str">
        <f t="shared" si="47"/>
        <v>B</v>
      </c>
      <c r="S342" s="154">
        <f t="shared" si="48"/>
        <v>115.9362</v>
      </c>
    </row>
    <row r="343" spans="1:19">
      <c r="A343" s="153" t="s">
        <v>343</v>
      </c>
      <c r="B343" s="170">
        <v>2017280</v>
      </c>
      <c r="C343" s="153" t="s">
        <v>1665</v>
      </c>
      <c r="D343" s="153" t="s">
        <v>1666</v>
      </c>
      <c r="F343" s="153" t="s">
        <v>403</v>
      </c>
      <c r="G343" s="153" t="s">
        <v>4</v>
      </c>
      <c r="H343" s="153" t="s">
        <v>553</v>
      </c>
      <c r="I343" s="153" t="s">
        <v>553</v>
      </c>
      <c r="J343" s="153" t="s">
        <v>689</v>
      </c>
      <c r="K343" s="153" t="s">
        <v>407</v>
      </c>
      <c r="L343" s="153" t="s">
        <v>578</v>
      </c>
      <c r="M343" s="153" t="s">
        <v>409</v>
      </c>
      <c r="N343" s="153" t="s">
        <v>1529</v>
      </c>
      <c r="O343" s="170">
        <v>13169.71</v>
      </c>
      <c r="P343" s="170">
        <v>13169.71</v>
      </c>
      <c r="Q343" s="168" t="s">
        <v>258</v>
      </c>
      <c r="R343" s="168" t="str">
        <f t="shared" si="47"/>
        <v>A</v>
      </c>
      <c r="S343" s="154">
        <f t="shared" si="48"/>
        <v>65.848550000000003</v>
      </c>
    </row>
    <row r="344" spans="1:19">
      <c r="A344" s="153" t="s">
        <v>343</v>
      </c>
      <c r="B344" s="170">
        <v>2019084</v>
      </c>
      <c r="C344" s="153" t="s">
        <v>1667</v>
      </c>
      <c r="D344" s="153" t="s">
        <v>1668</v>
      </c>
      <c r="F344" s="153" t="s">
        <v>403</v>
      </c>
      <c r="G344" s="153" t="s">
        <v>4</v>
      </c>
      <c r="H344" s="153" t="s">
        <v>493</v>
      </c>
      <c r="I344" s="153" t="s">
        <v>493</v>
      </c>
      <c r="J344" s="153" t="s">
        <v>788</v>
      </c>
      <c r="K344" s="153" t="s">
        <v>921</v>
      </c>
      <c r="L344" s="153" t="s">
        <v>1669</v>
      </c>
      <c r="M344" s="153" t="s">
        <v>409</v>
      </c>
      <c r="N344" s="153" t="s">
        <v>1670</v>
      </c>
      <c r="O344" s="170">
        <v>4017.93</v>
      </c>
      <c r="P344" s="170">
        <v>4017.93</v>
      </c>
      <c r="Q344" s="168" t="s">
        <v>258</v>
      </c>
      <c r="R344" s="168" t="str">
        <f t="shared" si="47"/>
        <v>A</v>
      </c>
      <c r="S344" s="154">
        <f t="shared" si="48"/>
        <v>20.089649999999999</v>
      </c>
    </row>
    <row r="345" spans="1:19">
      <c r="A345" s="153" t="s">
        <v>343</v>
      </c>
      <c r="B345" s="170">
        <v>2019085</v>
      </c>
      <c r="C345" s="153" t="s">
        <v>1671</v>
      </c>
      <c r="D345" s="153" t="s">
        <v>1672</v>
      </c>
      <c r="F345" s="153" t="s">
        <v>403</v>
      </c>
      <c r="G345" s="153" t="s">
        <v>4</v>
      </c>
      <c r="H345" s="153" t="s">
        <v>705</v>
      </c>
      <c r="I345" s="153" t="s">
        <v>420</v>
      </c>
      <c r="J345" s="153" t="s">
        <v>479</v>
      </c>
      <c r="K345" s="153" t="s">
        <v>921</v>
      </c>
      <c r="L345" s="153" t="s">
        <v>1673</v>
      </c>
      <c r="M345" s="153" t="s">
        <v>409</v>
      </c>
      <c r="N345" s="153" t="s">
        <v>1674</v>
      </c>
      <c r="O345" s="170">
        <v>4314.93</v>
      </c>
      <c r="P345" s="170">
        <v>4314.93</v>
      </c>
      <c r="Q345" s="168" t="s">
        <v>258</v>
      </c>
      <c r="R345" s="168" t="str">
        <f t="shared" si="47"/>
        <v>A</v>
      </c>
      <c r="S345" s="154">
        <f t="shared" si="48"/>
        <v>21.574650000000002</v>
      </c>
    </row>
    <row r="346" spans="1:19">
      <c r="A346" s="153" t="s">
        <v>343</v>
      </c>
      <c r="B346" s="170">
        <v>2019095</v>
      </c>
      <c r="C346" s="153" t="s">
        <v>1675</v>
      </c>
      <c r="D346" s="153" t="s">
        <v>1676</v>
      </c>
      <c r="F346" s="153" t="s">
        <v>403</v>
      </c>
      <c r="G346" s="153" t="s">
        <v>4</v>
      </c>
      <c r="H346" s="153" t="s">
        <v>553</v>
      </c>
      <c r="I346" s="153" t="s">
        <v>750</v>
      </c>
      <c r="J346" s="153" t="s">
        <v>689</v>
      </c>
      <c r="K346" s="153" t="s">
        <v>921</v>
      </c>
      <c r="L346" s="153" t="s">
        <v>1677</v>
      </c>
      <c r="M346" s="153" t="s">
        <v>409</v>
      </c>
      <c r="N346" s="153" t="s">
        <v>1678</v>
      </c>
      <c r="O346" s="170">
        <v>12708.13</v>
      </c>
      <c r="P346" s="170">
        <v>12708.13</v>
      </c>
      <c r="Q346" s="168" t="s">
        <v>258</v>
      </c>
      <c r="R346" s="168" t="str">
        <f t="shared" si="47"/>
        <v>A</v>
      </c>
      <c r="S346" s="154">
        <f t="shared" si="48"/>
        <v>63.540649999999999</v>
      </c>
    </row>
    <row r="347" spans="1:19">
      <c r="A347" s="153" t="s">
        <v>343</v>
      </c>
      <c r="B347" s="170">
        <v>2019104</v>
      </c>
      <c r="C347" s="153" t="s">
        <v>1679</v>
      </c>
      <c r="D347" s="153" t="s">
        <v>1680</v>
      </c>
      <c r="F347" s="153" t="s">
        <v>403</v>
      </c>
      <c r="G347" s="153" t="s">
        <v>4</v>
      </c>
      <c r="H347" s="153" t="s">
        <v>1604</v>
      </c>
      <c r="I347" s="153" t="s">
        <v>426</v>
      </c>
      <c r="J347" s="153" t="s">
        <v>1605</v>
      </c>
      <c r="K347" s="153" t="s">
        <v>458</v>
      </c>
      <c r="L347" s="153" t="s">
        <v>1588</v>
      </c>
      <c r="M347" s="153" t="s">
        <v>409</v>
      </c>
      <c r="N347" s="153" t="s">
        <v>844</v>
      </c>
      <c r="O347" s="170">
        <v>4600</v>
      </c>
      <c r="P347" s="170">
        <v>4600</v>
      </c>
      <c r="Q347" s="168" t="s">
        <v>245</v>
      </c>
      <c r="R347" s="168" t="str">
        <f t="shared" si="47"/>
        <v>B</v>
      </c>
      <c r="S347" s="154">
        <f t="shared" si="48"/>
        <v>138</v>
      </c>
    </row>
    <row r="348" spans="1:19">
      <c r="A348" s="153" t="s">
        <v>343</v>
      </c>
      <c r="B348" s="170">
        <v>2019106</v>
      </c>
      <c r="C348" s="153" t="s">
        <v>1681</v>
      </c>
      <c r="D348" s="153" t="s">
        <v>1682</v>
      </c>
      <c r="F348" s="153" t="s">
        <v>403</v>
      </c>
      <c r="G348" s="153" t="s">
        <v>4</v>
      </c>
      <c r="H348" s="153" t="s">
        <v>413</v>
      </c>
      <c r="I348" s="153" t="s">
        <v>553</v>
      </c>
      <c r="J348" s="153" t="s">
        <v>414</v>
      </c>
      <c r="K348" s="153" t="s">
        <v>700</v>
      </c>
      <c r="L348" s="153" t="s">
        <v>1683</v>
      </c>
      <c r="M348" s="153" t="s">
        <v>409</v>
      </c>
      <c r="N348" s="153" t="s">
        <v>1684</v>
      </c>
      <c r="O348" s="170">
        <v>18061.07</v>
      </c>
      <c r="P348" s="170">
        <v>18061.07</v>
      </c>
      <c r="Q348" s="168" t="s">
        <v>258</v>
      </c>
      <c r="R348" s="168" t="str">
        <f t="shared" si="47"/>
        <v>A</v>
      </c>
      <c r="S348" s="154">
        <f t="shared" si="48"/>
        <v>90.305350000000004</v>
      </c>
    </row>
    <row r="349" spans="1:19">
      <c r="A349" s="153" t="s">
        <v>343</v>
      </c>
      <c r="B349" s="170">
        <v>2019119</v>
      </c>
      <c r="C349" s="153" t="s">
        <v>1685</v>
      </c>
      <c r="D349" s="153" t="s">
        <v>1686</v>
      </c>
      <c r="F349" s="153" t="s">
        <v>403</v>
      </c>
      <c r="G349" s="153" t="s">
        <v>4</v>
      </c>
      <c r="H349" s="153" t="s">
        <v>689</v>
      </c>
      <c r="I349" s="153" t="s">
        <v>427</v>
      </c>
      <c r="J349" s="153" t="s">
        <v>1687</v>
      </c>
      <c r="K349" s="153" t="s">
        <v>700</v>
      </c>
      <c r="L349" s="153" t="s">
        <v>1688</v>
      </c>
      <c r="M349" s="153" t="s">
        <v>409</v>
      </c>
      <c r="N349" s="153" t="s">
        <v>1689</v>
      </c>
      <c r="O349" s="170">
        <v>6161.93</v>
      </c>
      <c r="P349" s="170">
        <v>6161.93</v>
      </c>
      <c r="Q349" s="168" t="s">
        <v>245</v>
      </c>
      <c r="R349" s="168" t="str">
        <f t="shared" si="47"/>
        <v>B</v>
      </c>
      <c r="S349" s="154">
        <f t="shared" si="48"/>
        <v>184.8579</v>
      </c>
    </row>
    <row r="350" spans="1:19">
      <c r="A350" s="153" t="s">
        <v>343</v>
      </c>
      <c r="B350" s="170">
        <v>2019137</v>
      </c>
      <c r="C350" s="153" t="s">
        <v>1690</v>
      </c>
      <c r="D350" s="153" t="s">
        <v>1691</v>
      </c>
      <c r="F350" s="153" t="s">
        <v>403</v>
      </c>
      <c r="G350" s="153" t="s">
        <v>4</v>
      </c>
      <c r="H350" s="153" t="s">
        <v>1090</v>
      </c>
      <c r="I350" s="153" t="s">
        <v>426</v>
      </c>
      <c r="J350" s="153" t="s">
        <v>1091</v>
      </c>
      <c r="K350" s="153" t="s">
        <v>684</v>
      </c>
      <c r="L350" s="153" t="s">
        <v>1692</v>
      </c>
      <c r="M350" s="153" t="s">
        <v>409</v>
      </c>
      <c r="N350" s="153" t="s">
        <v>1652</v>
      </c>
      <c r="O350" s="170">
        <v>25126.54</v>
      </c>
      <c r="P350" s="170">
        <v>25126.54</v>
      </c>
      <c r="Q350" s="168" t="s">
        <v>258</v>
      </c>
      <c r="R350" s="168" t="str">
        <f t="shared" si="47"/>
        <v>A</v>
      </c>
      <c r="S350" s="154">
        <f t="shared" si="48"/>
        <v>125.63270000000001</v>
      </c>
    </row>
    <row r="351" spans="1:19">
      <c r="A351" s="153" t="s">
        <v>343</v>
      </c>
      <c r="B351" s="170">
        <v>2019138</v>
      </c>
      <c r="C351" s="153" t="s">
        <v>1693</v>
      </c>
      <c r="D351" s="153" t="s">
        <v>1694</v>
      </c>
      <c r="F351" s="153" t="s">
        <v>403</v>
      </c>
      <c r="G351" s="153" t="s">
        <v>4</v>
      </c>
      <c r="H351" s="153" t="s">
        <v>1695</v>
      </c>
      <c r="I351" s="153" t="s">
        <v>492</v>
      </c>
      <c r="J351" s="153" t="s">
        <v>576</v>
      </c>
      <c r="K351" s="153" t="s">
        <v>684</v>
      </c>
      <c r="L351" s="153" t="s">
        <v>1696</v>
      </c>
      <c r="M351" s="153" t="s">
        <v>409</v>
      </c>
      <c r="N351" s="153" t="s">
        <v>1102</v>
      </c>
      <c r="O351" s="170">
        <v>25946</v>
      </c>
      <c r="P351" s="170">
        <v>25946</v>
      </c>
      <c r="Q351" s="168" t="s">
        <v>258</v>
      </c>
      <c r="R351" s="168" t="str">
        <f t="shared" si="47"/>
        <v>A</v>
      </c>
      <c r="S351" s="154">
        <f t="shared" si="48"/>
        <v>129.72999999999999</v>
      </c>
    </row>
    <row r="352" spans="1:19">
      <c r="A352" s="153" t="s">
        <v>343</v>
      </c>
      <c r="B352" s="170">
        <v>2019142</v>
      </c>
      <c r="C352" s="153" t="s">
        <v>1697</v>
      </c>
      <c r="D352" s="153" t="s">
        <v>1698</v>
      </c>
      <c r="F352" s="153" t="s">
        <v>403</v>
      </c>
      <c r="G352" s="153" t="s">
        <v>4</v>
      </c>
      <c r="H352" s="153" t="s">
        <v>694</v>
      </c>
      <c r="I352" s="153" t="s">
        <v>427</v>
      </c>
      <c r="J352" s="153" t="s">
        <v>695</v>
      </c>
      <c r="K352" s="153" t="s">
        <v>921</v>
      </c>
      <c r="L352" s="153" t="s">
        <v>1699</v>
      </c>
      <c r="M352" s="153" t="s">
        <v>409</v>
      </c>
      <c r="N352" s="153" t="s">
        <v>1700</v>
      </c>
      <c r="O352" s="170">
        <v>28100.39</v>
      </c>
      <c r="P352" s="170">
        <v>28100.39</v>
      </c>
      <c r="Q352" s="168" t="s">
        <v>258</v>
      </c>
      <c r="R352" s="168" t="str">
        <f t="shared" si="47"/>
        <v>A</v>
      </c>
      <c r="S352" s="154">
        <f t="shared" si="48"/>
        <v>140.50194999999999</v>
      </c>
    </row>
    <row r="353" spans="1:21">
      <c r="A353" s="153" t="s">
        <v>343</v>
      </c>
      <c r="B353" s="170">
        <v>2019147</v>
      </c>
      <c r="C353" s="153" t="s">
        <v>1701</v>
      </c>
      <c r="D353" s="153" t="s">
        <v>1702</v>
      </c>
      <c r="F353" s="153" t="s">
        <v>403</v>
      </c>
      <c r="G353" s="153" t="s">
        <v>4</v>
      </c>
      <c r="H353" s="153" t="s">
        <v>1320</v>
      </c>
      <c r="I353" s="153" t="s">
        <v>427</v>
      </c>
      <c r="J353" s="153" t="s">
        <v>1321</v>
      </c>
      <c r="K353" s="153" t="s">
        <v>921</v>
      </c>
      <c r="L353" s="153" t="s">
        <v>1703</v>
      </c>
      <c r="M353" s="153" t="s">
        <v>409</v>
      </c>
      <c r="N353" s="153" t="s">
        <v>1704</v>
      </c>
      <c r="O353" s="170">
        <v>4178.91</v>
      </c>
      <c r="P353" s="170">
        <v>4178.91</v>
      </c>
      <c r="Q353" s="168" t="s">
        <v>245</v>
      </c>
      <c r="R353" s="168" t="str">
        <f t="shared" si="47"/>
        <v>B</v>
      </c>
      <c r="S353" s="154">
        <f t="shared" si="48"/>
        <v>125.36729999999999</v>
      </c>
      <c r="T353" s="153">
        <v>1</v>
      </c>
      <c r="U353" s="153">
        <v>0</v>
      </c>
    </row>
    <row r="354" spans="1:21">
      <c r="A354" s="153" t="s">
        <v>343</v>
      </c>
      <c r="B354" s="170">
        <v>2019165</v>
      </c>
      <c r="C354" s="153" t="s">
        <v>1705</v>
      </c>
      <c r="D354" s="153" t="s">
        <v>1706</v>
      </c>
      <c r="F354" s="153" t="s">
        <v>403</v>
      </c>
      <c r="G354" s="153" t="s">
        <v>4</v>
      </c>
      <c r="H354" s="153" t="s">
        <v>451</v>
      </c>
      <c r="I354" s="153" t="s">
        <v>427</v>
      </c>
      <c r="J354" s="153" t="s">
        <v>452</v>
      </c>
      <c r="K354" s="153" t="s">
        <v>921</v>
      </c>
      <c r="L354" s="153" t="s">
        <v>1707</v>
      </c>
      <c r="M354" s="153" t="s">
        <v>409</v>
      </c>
      <c r="N354" s="153" t="s">
        <v>918</v>
      </c>
      <c r="O354" s="170">
        <v>18005.57</v>
      </c>
      <c r="P354" s="170">
        <v>18005.57</v>
      </c>
      <c r="Q354" s="168" t="s">
        <v>258</v>
      </c>
      <c r="R354" s="168" t="str">
        <f t="shared" si="47"/>
        <v>A</v>
      </c>
      <c r="S354" s="154">
        <f t="shared" si="48"/>
        <v>90.027850000000001</v>
      </c>
    </row>
    <row r="355" spans="1:21">
      <c r="A355" s="153" t="s">
        <v>343</v>
      </c>
      <c r="B355" s="170">
        <v>2019170</v>
      </c>
      <c r="C355" s="153" t="s">
        <v>1708</v>
      </c>
      <c r="D355" s="153" t="s">
        <v>1709</v>
      </c>
      <c r="F355" s="153" t="s">
        <v>403</v>
      </c>
      <c r="G355" s="153" t="s">
        <v>4</v>
      </c>
      <c r="H355" s="153" t="s">
        <v>689</v>
      </c>
      <c r="I355" s="153" t="s">
        <v>427</v>
      </c>
      <c r="J355" s="153" t="s">
        <v>1687</v>
      </c>
      <c r="K355" s="153" t="s">
        <v>700</v>
      </c>
      <c r="L355" s="153" t="s">
        <v>1710</v>
      </c>
      <c r="M355" s="153" t="s">
        <v>409</v>
      </c>
      <c r="N355" s="153" t="s">
        <v>1478</v>
      </c>
      <c r="O355" s="170">
        <v>11731.93</v>
      </c>
      <c r="P355" s="170">
        <v>11731.93</v>
      </c>
      <c r="Q355" s="168" t="s">
        <v>258</v>
      </c>
      <c r="R355" s="168" t="str">
        <f t="shared" si="47"/>
        <v>A</v>
      </c>
      <c r="S355" s="154">
        <f t="shared" si="48"/>
        <v>58.659649999999999</v>
      </c>
    </row>
    <row r="356" spans="1:21">
      <c r="A356" s="153" t="s">
        <v>343</v>
      </c>
      <c r="B356" s="170">
        <v>2019179</v>
      </c>
      <c r="C356" s="153" t="s">
        <v>1711</v>
      </c>
      <c r="D356" s="153" t="s">
        <v>1712</v>
      </c>
      <c r="F356" s="153" t="s">
        <v>403</v>
      </c>
      <c r="G356" s="153" t="s">
        <v>4</v>
      </c>
      <c r="H356" s="153" t="s">
        <v>710</v>
      </c>
      <c r="I356" s="153" t="s">
        <v>420</v>
      </c>
      <c r="J356" s="153" t="s">
        <v>711</v>
      </c>
      <c r="K356" s="153" t="s">
        <v>921</v>
      </c>
      <c r="L356" s="153" t="s">
        <v>1713</v>
      </c>
      <c r="M356" s="153" t="s">
        <v>409</v>
      </c>
      <c r="N356" s="153" t="s">
        <v>1714</v>
      </c>
      <c r="O356" s="170">
        <v>10129.6</v>
      </c>
      <c r="P356" s="170">
        <v>10129.6</v>
      </c>
      <c r="Q356" s="168" t="s">
        <v>258</v>
      </c>
      <c r="R356" s="168" t="str">
        <f t="shared" si="47"/>
        <v>A</v>
      </c>
      <c r="S356" s="154">
        <f t="shared" si="48"/>
        <v>50.648000000000003</v>
      </c>
    </row>
    <row r="357" spans="1:21">
      <c r="A357" s="153" t="s">
        <v>343</v>
      </c>
      <c r="B357" s="170">
        <v>2019182</v>
      </c>
      <c r="C357" s="153" t="s">
        <v>1715</v>
      </c>
      <c r="D357" s="153" t="s">
        <v>1716</v>
      </c>
      <c r="F357" s="153" t="s">
        <v>403</v>
      </c>
      <c r="G357" s="153" t="s">
        <v>4</v>
      </c>
      <c r="H357" s="153" t="s">
        <v>1090</v>
      </c>
      <c r="I357" s="153" t="s">
        <v>426</v>
      </c>
      <c r="J357" s="153" t="s">
        <v>1091</v>
      </c>
      <c r="K357" s="153" t="s">
        <v>700</v>
      </c>
      <c r="L357" s="153" t="s">
        <v>1717</v>
      </c>
      <c r="M357" s="153" t="s">
        <v>409</v>
      </c>
      <c r="N357" s="153" t="s">
        <v>1718</v>
      </c>
      <c r="O357" s="170">
        <v>13905.03</v>
      </c>
      <c r="P357" s="170">
        <v>13905.03</v>
      </c>
      <c r="Q357" s="168" t="s">
        <v>245</v>
      </c>
      <c r="R357" s="168" t="str">
        <f t="shared" si="47"/>
        <v>B</v>
      </c>
      <c r="S357" s="154">
        <f t="shared" si="48"/>
        <v>417.15089999999998</v>
      </c>
    </row>
    <row r="358" spans="1:21">
      <c r="A358" s="153" t="s">
        <v>343</v>
      </c>
      <c r="B358" s="170">
        <v>2019189</v>
      </c>
      <c r="C358" s="153" t="s">
        <v>1719</v>
      </c>
      <c r="D358" s="153" t="s">
        <v>1720</v>
      </c>
      <c r="F358" s="153" t="s">
        <v>403</v>
      </c>
      <c r="G358" s="153" t="s">
        <v>4</v>
      </c>
      <c r="H358" s="153" t="s">
        <v>532</v>
      </c>
      <c r="I358" s="153" t="s">
        <v>971</v>
      </c>
      <c r="J358" s="153" t="s">
        <v>734</v>
      </c>
      <c r="K358" s="153" t="s">
        <v>921</v>
      </c>
      <c r="L358" s="153" t="s">
        <v>1721</v>
      </c>
      <c r="M358" s="153" t="s">
        <v>409</v>
      </c>
      <c r="N358" s="153" t="s">
        <v>1722</v>
      </c>
      <c r="O358" s="170">
        <v>9692.2199999999993</v>
      </c>
      <c r="P358" s="170">
        <v>9692.2199999999993</v>
      </c>
      <c r="Q358" s="168" t="s">
        <v>258</v>
      </c>
      <c r="R358" s="168" t="str">
        <f t="shared" si="47"/>
        <v>A</v>
      </c>
      <c r="S358" s="154">
        <f t="shared" si="48"/>
        <v>48.461099999999995</v>
      </c>
    </row>
    <row r="359" spans="1:21">
      <c r="A359" s="153" t="s">
        <v>343</v>
      </c>
      <c r="B359" s="170">
        <v>2019190</v>
      </c>
      <c r="C359" s="153" t="s">
        <v>1723</v>
      </c>
      <c r="D359" s="153" t="s">
        <v>1724</v>
      </c>
      <c r="F359" s="153" t="s">
        <v>403</v>
      </c>
      <c r="G359" s="153" t="s">
        <v>4</v>
      </c>
      <c r="H359" s="153" t="s">
        <v>426</v>
      </c>
      <c r="I359" s="153" t="s">
        <v>492</v>
      </c>
      <c r="J359" s="153" t="s">
        <v>428</v>
      </c>
      <c r="K359" s="153" t="s">
        <v>921</v>
      </c>
      <c r="L359" s="153" t="s">
        <v>1725</v>
      </c>
      <c r="M359" s="153" t="s">
        <v>409</v>
      </c>
      <c r="N359" s="153" t="s">
        <v>1689</v>
      </c>
      <c r="O359" s="170">
        <v>6531.1</v>
      </c>
      <c r="P359" s="170">
        <v>6531.1</v>
      </c>
      <c r="Q359" s="168" t="s">
        <v>245</v>
      </c>
      <c r="R359" s="168" t="str">
        <f t="shared" si="47"/>
        <v>B</v>
      </c>
      <c r="S359" s="154">
        <f t="shared" si="48"/>
        <v>195.93299999999999</v>
      </c>
    </row>
    <row r="360" spans="1:21">
      <c r="A360" s="153" t="s">
        <v>343</v>
      </c>
      <c r="B360" s="170">
        <v>2020001</v>
      </c>
      <c r="C360" s="153" t="s">
        <v>1726</v>
      </c>
      <c r="D360" s="153" t="s">
        <v>1727</v>
      </c>
      <c r="F360" s="153" t="s">
        <v>403</v>
      </c>
      <c r="G360" s="153" t="s">
        <v>4</v>
      </c>
      <c r="H360" s="153" t="s">
        <v>699</v>
      </c>
      <c r="I360" s="153" t="s">
        <v>492</v>
      </c>
      <c r="J360" s="153" t="s">
        <v>1646</v>
      </c>
      <c r="K360" s="153" t="s">
        <v>921</v>
      </c>
      <c r="L360" s="153" t="s">
        <v>1728</v>
      </c>
      <c r="M360" s="153" t="s">
        <v>409</v>
      </c>
      <c r="N360" s="153" t="s">
        <v>988</v>
      </c>
      <c r="O360" s="170">
        <v>8878.77</v>
      </c>
      <c r="P360" s="170">
        <v>8878.77</v>
      </c>
      <c r="Q360" s="168" t="s">
        <v>258</v>
      </c>
      <c r="R360" s="168" t="str">
        <f t="shared" si="47"/>
        <v>A</v>
      </c>
      <c r="S360" s="154">
        <f t="shared" si="48"/>
        <v>44.39385</v>
      </c>
    </row>
    <row r="361" spans="1:21">
      <c r="A361" s="153" t="s">
        <v>343</v>
      </c>
      <c r="B361" s="170">
        <v>2020007</v>
      </c>
      <c r="C361" s="153" t="s">
        <v>1729</v>
      </c>
      <c r="D361" s="153" t="s">
        <v>1730</v>
      </c>
      <c r="F361" s="153" t="s">
        <v>403</v>
      </c>
      <c r="G361" s="153" t="s">
        <v>4</v>
      </c>
      <c r="H361" s="153" t="s">
        <v>705</v>
      </c>
      <c r="I361" s="153" t="s">
        <v>426</v>
      </c>
      <c r="J361" s="153" t="s">
        <v>479</v>
      </c>
      <c r="K361" s="153" t="s">
        <v>700</v>
      </c>
      <c r="L361" s="153" t="s">
        <v>1731</v>
      </c>
      <c r="M361" s="153" t="s">
        <v>409</v>
      </c>
      <c r="N361" s="153" t="s">
        <v>1732</v>
      </c>
      <c r="O361" s="170">
        <v>15454.02</v>
      </c>
      <c r="P361" s="170">
        <v>15454.02</v>
      </c>
      <c r="Q361" s="168" t="s">
        <v>258</v>
      </c>
      <c r="R361" s="168" t="str">
        <f t="shared" si="47"/>
        <v>A</v>
      </c>
      <c r="S361" s="154">
        <f t="shared" si="48"/>
        <v>77.270099999999999</v>
      </c>
    </row>
    <row r="362" spans="1:21">
      <c r="A362" s="153" t="s">
        <v>343</v>
      </c>
      <c r="B362" s="170">
        <v>2020014</v>
      </c>
      <c r="C362" s="153" t="s">
        <v>1733</v>
      </c>
      <c r="D362" s="153" t="s">
        <v>1734</v>
      </c>
      <c r="F362" s="153" t="s">
        <v>403</v>
      </c>
      <c r="G362" s="153" t="s">
        <v>4</v>
      </c>
      <c r="H362" s="153" t="s">
        <v>493</v>
      </c>
      <c r="I362" s="153" t="s">
        <v>439</v>
      </c>
      <c r="J362" s="153" t="s">
        <v>788</v>
      </c>
      <c r="K362" s="153" t="s">
        <v>458</v>
      </c>
      <c r="L362" s="153" t="s">
        <v>1735</v>
      </c>
      <c r="M362" s="153" t="s">
        <v>409</v>
      </c>
      <c r="N362" s="153" t="s">
        <v>1639</v>
      </c>
      <c r="O362" s="170">
        <v>7280.32</v>
      </c>
      <c r="P362" s="170">
        <v>7280.32</v>
      </c>
      <c r="Q362" s="168" t="s">
        <v>245</v>
      </c>
      <c r="R362" s="168" t="str">
        <f t="shared" si="47"/>
        <v>B</v>
      </c>
      <c r="S362" s="154">
        <f t="shared" si="48"/>
        <v>218.40959999999998</v>
      </c>
    </row>
    <row r="363" spans="1:21">
      <c r="A363" s="153" t="s">
        <v>343</v>
      </c>
      <c r="B363" s="170">
        <v>2020035</v>
      </c>
      <c r="C363" s="153" t="s">
        <v>1736</v>
      </c>
      <c r="D363" s="153" t="s">
        <v>1737</v>
      </c>
      <c r="F363" s="153" t="s">
        <v>403</v>
      </c>
      <c r="G363" s="153" t="s">
        <v>4</v>
      </c>
      <c r="H363" s="153" t="s">
        <v>492</v>
      </c>
      <c r="I363" s="153" t="s">
        <v>492</v>
      </c>
      <c r="J363" s="153" t="s">
        <v>433</v>
      </c>
      <c r="K363" s="153" t="s">
        <v>700</v>
      </c>
      <c r="L363" s="153" t="s">
        <v>1738</v>
      </c>
      <c r="M363" s="153" t="s">
        <v>409</v>
      </c>
      <c r="N363" s="153" t="s">
        <v>1056</v>
      </c>
      <c r="O363" s="170">
        <v>15087.79</v>
      </c>
      <c r="P363" s="170">
        <v>15087.79</v>
      </c>
      <c r="Q363" s="168" t="s">
        <v>258</v>
      </c>
      <c r="R363" s="168" t="str">
        <f t="shared" si="47"/>
        <v>A</v>
      </c>
      <c r="S363" s="154">
        <f t="shared" si="48"/>
        <v>75.438950000000006</v>
      </c>
    </row>
    <row r="364" spans="1:21">
      <c r="A364" s="153" t="s">
        <v>343</v>
      </c>
      <c r="B364" s="170">
        <v>2020045</v>
      </c>
      <c r="C364" s="153" t="s">
        <v>1739</v>
      </c>
      <c r="D364" s="153" t="s">
        <v>1740</v>
      </c>
      <c r="F364" s="153" t="s">
        <v>403</v>
      </c>
      <c r="G364" s="153" t="s">
        <v>4</v>
      </c>
      <c r="H364" s="153" t="s">
        <v>440</v>
      </c>
      <c r="I364" s="153" t="s">
        <v>427</v>
      </c>
      <c r="J364" s="153" t="s">
        <v>1741</v>
      </c>
      <c r="K364" s="153" t="s">
        <v>458</v>
      </c>
      <c r="L364" s="153" t="s">
        <v>1742</v>
      </c>
      <c r="M364" s="153" t="s">
        <v>409</v>
      </c>
      <c r="N364" s="153" t="s">
        <v>1743</v>
      </c>
      <c r="O364" s="170">
        <v>3084.9</v>
      </c>
      <c r="P364" s="170">
        <v>3084.9</v>
      </c>
      <c r="Q364" s="168" t="s">
        <v>258</v>
      </c>
      <c r="R364" s="168" t="str">
        <f t="shared" si="47"/>
        <v>A</v>
      </c>
      <c r="S364" s="154">
        <f t="shared" si="48"/>
        <v>15.4245</v>
      </c>
    </row>
    <row r="365" spans="1:21">
      <c r="A365" s="153" t="s">
        <v>343</v>
      </c>
      <c r="B365" s="170">
        <v>2020053</v>
      </c>
      <c r="C365" s="153" t="s">
        <v>1744</v>
      </c>
      <c r="D365" s="153" t="s">
        <v>1745</v>
      </c>
      <c r="F365" s="153" t="s">
        <v>403</v>
      </c>
      <c r="G365" s="153" t="s">
        <v>4</v>
      </c>
      <c r="H365" s="153" t="s">
        <v>610</v>
      </c>
      <c r="I365" s="153" t="s">
        <v>532</v>
      </c>
      <c r="J365" s="153" t="s">
        <v>683</v>
      </c>
      <c r="K365" s="153" t="s">
        <v>700</v>
      </c>
      <c r="L365" s="153" t="s">
        <v>1746</v>
      </c>
      <c r="M365" s="153" t="s">
        <v>409</v>
      </c>
      <c r="N365" s="153" t="s">
        <v>1747</v>
      </c>
      <c r="O365" s="170">
        <v>8638.33</v>
      </c>
      <c r="P365" s="170">
        <v>8638.33</v>
      </c>
      <c r="Q365" s="168" t="s">
        <v>258</v>
      </c>
      <c r="R365" s="168" t="str">
        <f t="shared" si="47"/>
        <v>A</v>
      </c>
      <c r="S365" s="154">
        <f t="shared" si="48"/>
        <v>43.191650000000003</v>
      </c>
    </row>
    <row r="366" spans="1:21">
      <c r="A366" s="153" t="s">
        <v>343</v>
      </c>
      <c r="B366" s="170">
        <v>2020062</v>
      </c>
      <c r="C366" s="153" t="s">
        <v>1748</v>
      </c>
      <c r="D366" s="153" t="s">
        <v>1749</v>
      </c>
      <c r="F366" s="153" t="s">
        <v>403</v>
      </c>
      <c r="G366" s="153" t="s">
        <v>4</v>
      </c>
      <c r="H366" s="153" t="s">
        <v>426</v>
      </c>
      <c r="I366" s="153" t="s">
        <v>426</v>
      </c>
      <c r="J366" s="153" t="s">
        <v>428</v>
      </c>
      <c r="K366" s="153" t="s">
        <v>1750</v>
      </c>
      <c r="L366" s="153" t="s">
        <v>1751</v>
      </c>
      <c r="M366" s="153" t="s">
        <v>409</v>
      </c>
      <c r="N366" s="153" t="s">
        <v>1752</v>
      </c>
      <c r="O366" s="170">
        <v>18088.27</v>
      </c>
      <c r="P366" s="170">
        <v>18088.27</v>
      </c>
      <c r="Q366" s="168" t="s">
        <v>258</v>
      </c>
      <c r="R366" s="168" t="str">
        <f t="shared" si="47"/>
        <v>A</v>
      </c>
      <c r="S366" s="154">
        <f t="shared" si="48"/>
        <v>90.44135</v>
      </c>
    </row>
    <row r="367" spans="1:21">
      <c r="A367" s="153" t="s">
        <v>343</v>
      </c>
      <c r="B367" s="170">
        <v>2020070</v>
      </c>
      <c r="C367" s="153" t="s">
        <v>1753</v>
      </c>
      <c r="D367" s="153" t="s">
        <v>1754</v>
      </c>
      <c r="F367" s="153" t="s">
        <v>403</v>
      </c>
      <c r="G367" s="153" t="s">
        <v>4</v>
      </c>
      <c r="H367" s="153" t="s">
        <v>1755</v>
      </c>
      <c r="I367" s="153" t="s">
        <v>729</v>
      </c>
      <c r="J367" s="153" t="s">
        <v>1756</v>
      </c>
      <c r="K367" s="153" t="s">
        <v>700</v>
      </c>
      <c r="L367" s="153" t="s">
        <v>1757</v>
      </c>
      <c r="M367" s="153" t="s">
        <v>409</v>
      </c>
      <c r="N367" s="153" t="s">
        <v>1758</v>
      </c>
      <c r="O367" s="170">
        <v>5584.99</v>
      </c>
      <c r="P367" s="170">
        <v>5584.99</v>
      </c>
      <c r="Q367" s="168" t="s">
        <v>245</v>
      </c>
      <c r="R367" s="168" t="str">
        <f t="shared" si="47"/>
        <v>B</v>
      </c>
      <c r="S367" s="154">
        <f t="shared" si="48"/>
        <v>167.5497</v>
      </c>
      <c r="T367" s="153">
        <v>1</v>
      </c>
      <c r="U367" s="153">
        <v>0</v>
      </c>
    </row>
    <row r="368" spans="1:21">
      <c r="A368" s="153" t="s">
        <v>343</v>
      </c>
      <c r="B368" s="170">
        <v>2020076</v>
      </c>
      <c r="C368" s="153" t="s">
        <v>1759</v>
      </c>
      <c r="D368" s="153" t="s">
        <v>1760</v>
      </c>
      <c r="F368" s="153" t="s">
        <v>403</v>
      </c>
      <c r="G368" s="153" t="s">
        <v>4</v>
      </c>
      <c r="H368" s="153" t="s">
        <v>445</v>
      </c>
      <c r="I368" s="153" t="s">
        <v>729</v>
      </c>
      <c r="J368" s="153" t="s">
        <v>446</v>
      </c>
      <c r="K368" s="153" t="s">
        <v>458</v>
      </c>
      <c r="L368" s="153" t="s">
        <v>1761</v>
      </c>
      <c r="M368" s="153" t="s">
        <v>409</v>
      </c>
      <c r="N368" s="153" t="s">
        <v>1762</v>
      </c>
      <c r="O368" s="170">
        <v>5840.89</v>
      </c>
      <c r="P368" s="170">
        <v>5840.89</v>
      </c>
      <c r="Q368" s="168" t="s">
        <v>258</v>
      </c>
      <c r="R368" s="168" t="str">
        <f t="shared" si="47"/>
        <v>A</v>
      </c>
      <c r="S368" s="154">
        <f t="shared" si="48"/>
        <v>29.204450000000001</v>
      </c>
    </row>
    <row r="369" spans="1:21">
      <c r="A369" s="153" t="s">
        <v>343</v>
      </c>
      <c r="B369" s="170">
        <v>2020079</v>
      </c>
      <c r="C369" s="153" t="s">
        <v>1753</v>
      </c>
      <c r="D369" s="153" t="s">
        <v>1754</v>
      </c>
      <c r="F369" s="153" t="s">
        <v>403</v>
      </c>
      <c r="G369" s="153" t="s">
        <v>4</v>
      </c>
      <c r="H369" s="153" t="s">
        <v>406</v>
      </c>
      <c r="I369" s="153" t="s">
        <v>427</v>
      </c>
      <c r="J369" s="153" t="s">
        <v>1763</v>
      </c>
      <c r="K369" s="153" t="s">
        <v>921</v>
      </c>
      <c r="L369" s="153" t="s">
        <v>1764</v>
      </c>
      <c r="M369" s="153" t="s">
        <v>409</v>
      </c>
      <c r="N369" s="153" t="s">
        <v>1765</v>
      </c>
      <c r="O369" s="170">
        <v>6353.04</v>
      </c>
      <c r="P369" s="170">
        <v>6353.04</v>
      </c>
      <c r="Q369" s="168" t="s">
        <v>245</v>
      </c>
      <c r="R369" s="168" t="str">
        <f t="shared" si="47"/>
        <v>B</v>
      </c>
      <c r="S369" s="154">
        <f t="shared" si="48"/>
        <v>190.59119999999999</v>
      </c>
    </row>
    <row r="370" spans="1:21">
      <c r="A370" s="153" t="s">
        <v>343</v>
      </c>
      <c r="B370" s="170">
        <v>2020087</v>
      </c>
      <c r="C370" s="153" t="s">
        <v>1766</v>
      </c>
      <c r="D370" s="153" t="s">
        <v>1767</v>
      </c>
      <c r="F370" s="153" t="s">
        <v>403</v>
      </c>
      <c r="G370" s="153" t="s">
        <v>4</v>
      </c>
      <c r="H370" s="153" t="s">
        <v>433</v>
      </c>
      <c r="I370" s="153" t="s">
        <v>750</v>
      </c>
      <c r="J370" s="153" t="s">
        <v>434</v>
      </c>
      <c r="K370" s="153" t="s">
        <v>700</v>
      </c>
      <c r="L370" s="153" t="s">
        <v>1768</v>
      </c>
      <c r="M370" s="153" t="s">
        <v>409</v>
      </c>
      <c r="N370" s="153" t="s">
        <v>1023</v>
      </c>
      <c r="O370" s="170">
        <v>1611.41</v>
      </c>
      <c r="P370" s="170">
        <v>1611.41</v>
      </c>
      <c r="Q370" s="168" t="s">
        <v>258</v>
      </c>
      <c r="R370" s="168" t="str">
        <f t="shared" si="47"/>
        <v>A</v>
      </c>
      <c r="S370" s="154">
        <f t="shared" si="48"/>
        <v>8.0570500000000003</v>
      </c>
    </row>
    <row r="371" spans="1:21">
      <c r="A371" s="153" t="s">
        <v>343</v>
      </c>
      <c r="B371" s="170">
        <v>2020092</v>
      </c>
      <c r="C371" s="153" t="s">
        <v>1769</v>
      </c>
      <c r="D371" s="153" t="s">
        <v>1770</v>
      </c>
      <c r="F371" s="153" t="s">
        <v>403</v>
      </c>
      <c r="G371" s="153" t="s">
        <v>4</v>
      </c>
      <c r="H371" s="153" t="s">
        <v>694</v>
      </c>
      <c r="I371" s="153" t="s">
        <v>427</v>
      </c>
      <c r="J371" s="153" t="s">
        <v>695</v>
      </c>
      <c r="K371" s="153" t="s">
        <v>407</v>
      </c>
      <c r="L371" s="153" t="s">
        <v>1771</v>
      </c>
      <c r="M371" s="153" t="s">
        <v>409</v>
      </c>
      <c r="N371" s="153" t="s">
        <v>1082</v>
      </c>
      <c r="O371" s="170">
        <v>18388.22</v>
      </c>
      <c r="P371" s="170">
        <v>18388.22</v>
      </c>
      <c r="Q371" s="168" t="s">
        <v>258</v>
      </c>
      <c r="R371" s="168" t="str">
        <f t="shared" si="47"/>
        <v>A</v>
      </c>
      <c r="S371" s="154">
        <f t="shared" si="48"/>
        <v>91.941100000000006</v>
      </c>
    </row>
    <row r="372" spans="1:21">
      <c r="A372" s="153" t="s">
        <v>343</v>
      </c>
      <c r="B372" s="170">
        <v>2020096</v>
      </c>
      <c r="C372" s="153" t="s">
        <v>1772</v>
      </c>
      <c r="D372" s="153" t="s">
        <v>1773</v>
      </c>
      <c r="F372" s="153" t="s">
        <v>403</v>
      </c>
      <c r="G372" s="153" t="s">
        <v>4</v>
      </c>
      <c r="H372" s="153" t="s">
        <v>1349</v>
      </c>
      <c r="I372" s="153" t="s">
        <v>492</v>
      </c>
      <c r="J372" s="153" t="s">
        <v>531</v>
      </c>
      <c r="K372" s="153" t="s">
        <v>407</v>
      </c>
      <c r="L372" s="153" t="s">
        <v>1774</v>
      </c>
      <c r="M372" s="153" t="s">
        <v>409</v>
      </c>
      <c r="N372" s="153" t="s">
        <v>1775</v>
      </c>
      <c r="O372" s="170">
        <v>4370.3999999999996</v>
      </c>
      <c r="P372" s="170">
        <v>4370.3999999999996</v>
      </c>
      <c r="Q372" s="168" t="s">
        <v>258</v>
      </c>
      <c r="R372" s="168" t="str">
        <f t="shared" si="47"/>
        <v>A</v>
      </c>
      <c r="S372" s="154">
        <f t="shared" si="48"/>
        <v>21.852</v>
      </c>
      <c r="T372" s="153">
        <v>1</v>
      </c>
      <c r="U372" s="153">
        <v>0</v>
      </c>
    </row>
    <row r="373" spans="1:21">
      <c r="A373" s="153" t="s">
        <v>343</v>
      </c>
      <c r="B373" s="170">
        <v>2020097</v>
      </c>
      <c r="C373" s="153" t="s">
        <v>1776</v>
      </c>
      <c r="D373" s="153" t="s">
        <v>1777</v>
      </c>
      <c r="F373" s="153" t="s">
        <v>403</v>
      </c>
      <c r="G373" s="153" t="s">
        <v>4</v>
      </c>
      <c r="H373" s="153" t="s">
        <v>1604</v>
      </c>
      <c r="I373" s="153" t="s">
        <v>1778</v>
      </c>
      <c r="J373" s="153" t="s">
        <v>1605</v>
      </c>
      <c r="K373" s="153" t="s">
        <v>700</v>
      </c>
      <c r="L373" s="153" t="s">
        <v>1779</v>
      </c>
      <c r="M373" s="153" t="s">
        <v>409</v>
      </c>
      <c r="N373" s="153" t="s">
        <v>765</v>
      </c>
      <c r="O373" s="170">
        <v>8165.81</v>
      </c>
      <c r="P373" s="170">
        <v>8165.81</v>
      </c>
      <c r="Q373" s="168" t="s">
        <v>258</v>
      </c>
      <c r="R373" s="168" t="str">
        <f t="shared" si="47"/>
        <v>A</v>
      </c>
      <c r="S373" s="154">
        <f t="shared" si="48"/>
        <v>40.829050000000002</v>
      </c>
    </row>
    <row r="374" spans="1:21">
      <c r="A374" s="153" t="s">
        <v>343</v>
      </c>
      <c r="B374" s="170">
        <v>2020106</v>
      </c>
      <c r="C374" s="153" t="s">
        <v>1780</v>
      </c>
      <c r="D374" s="153" t="s">
        <v>1781</v>
      </c>
      <c r="F374" s="153" t="s">
        <v>403</v>
      </c>
      <c r="G374" s="153" t="s">
        <v>4</v>
      </c>
      <c r="H374" s="153" t="s">
        <v>420</v>
      </c>
      <c r="I374" s="153" t="s">
        <v>420</v>
      </c>
      <c r="J374" s="153" t="s">
        <v>419</v>
      </c>
      <c r="K374" s="153" t="s">
        <v>700</v>
      </c>
      <c r="L374" s="153" t="s">
        <v>1782</v>
      </c>
      <c r="M374" s="153" t="s">
        <v>409</v>
      </c>
      <c r="N374" s="153" t="s">
        <v>1783</v>
      </c>
      <c r="O374" s="170">
        <v>9386.74</v>
      </c>
      <c r="P374" s="170">
        <v>9386.74</v>
      </c>
      <c r="Q374" s="168" t="s">
        <v>258</v>
      </c>
      <c r="R374" s="168" t="str">
        <f t="shared" si="47"/>
        <v>A</v>
      </c>
      <c r="S374" s="154">
        <f t="shared" si="48"/>
        <v>46.933700000000002</v>
      </c>
    </row>
    <row r="375" spans="1:21">
      <c r="A375" s="153" t="s">
        <v>343</v>
      </c>
      <c r="B375" s="170">
        <v>2020122</v>
      </c>
      <c r="C375" s="153" t="s">
        <v>1784</v>
      </c>
      <c r="D375" s="153" t="s">
        <v>1785</v>
      </c>
      <c r="F375" s="153" t="s">
        <v>403</v>
      </c>
      <c r="G375" s="153" t="s">
        <v>4</v>
      </c>
      <c r="H375" s="153" t="s">
        <v>729</v>
      </c>
      <c r="I375" s="153" t="s">
        <v>426</v>
      </c>
      <c r="J375" s="153" t="s">
        <v>445</v>
      </c>
      <c r="K375" s="153" t="s">
        <v>921</v>
      </c>
      <c r="L375" s="153" t="s">
        <v>1786</v>
      </c>
      <c r="M375" s="153" t="s">
        <v>409</v>
      </c>
      <c r="N375" s="153" t="s">
        <v>1787</v>
      </c>
      <c r="O375" s="170">
        <v>17791.62</v>
      </c>
      <c r="P375" s="170">
        <v>17791.62</v>
      </c>
      <c r="Q375" s="168" t="s">
        <v>258</v>
      </c>
      <c r="R375" s="168" t="str">
        <f t="shared" si="47"/>
        <v>A</v>
      </c>
      <c r="S375" s="154">
        <f t="shared" si="48"/>
        <v>88.958100000000002</v>
      </c>
    </row>
    <row r="376" spans="1:21">
      <c r="A376" s="153" t="s">
        <v>343</v>
      </c>
      <c r="B376" s="170">
        <v>2020126</v>
      </c>
      <c r="C376" s="153" t="s">
        <v>1788</v>
      </c>
      <c r="D376" s="153" t="s">
        <v>1789</v>
      </c>
      <c r="F376" s="153" t="s">
        <v>403</v>
      </c>
      <c r="G376" s="153" t="s">
        <v>4</v>
      </c>
      <c r="H376" s="153" t="s">
        <v>694</v>
      </c>
      <c r="I376" s="153" t="s">
        <v>427</v>
      </c>
      <c r="J376" s="153" t="s">
        <v>695</v>
      </c>
      <c r="K376" s="153" t="s">
        <v>1125</v>
      </c>
      <c r="L376" s="153" t="s">
        <v>1790</v>
      </c>
      <c r="M376" s="153" t="s">
        <v>409</v>
      </c>
      <c r="N376" s="153" t="s">
        <v>1200</v>
      </c>
      <c r="O376" s="170">
        <v>17584.689999999999</v>
      </c>
      <c r="P376" s="170">
        <v>17584.689999999999</v>
      </c>
      <c r="Q376" s="168" t="s">
        <v>258</v>
      </c>
      <c r="R376" s="168" t="str">
        <f t="shared" si="47"/>
        <v>A</v>
      </c>
      <c r="S376" s="154">
        <f t="shared" si="48"/>
        <v>87.923449999999988</v>
      </c>
    </row>
    <row r="377" spans="1:21">
      <c r="A377" s="153" t="s">
        <v>343</v>
      </c>
      <c r="B377" s="170">
        <v>2020132</v>
      </c>
      <c r="C377" s="153" t="s">
        <v>1791</v>
      </c>
      <c r="D377" s="153" t="s">
        <v>1792</v>
      </c>
      <c r="F377" s="153" t="s">
        <v>403</v>
      </c>
      <c r="G377" s="153" t="s">
        <v>4</v>
      </c>
      <c r="H377" s="153" t="s">
        <v>694</v>
      </c>
      <c r="I377" s="153" t="s">
        <v>439</v>
      </c>
      <c r="J377" s="153" t="s">
        <v>695</v>
      </c>
      <c r="K377" s="153" t="s">
        <v>1125</v>
      </c>
      <c r="L377" s="153" t="s">
        <v>1793</v>
      </c>
      <c r="M377" s="153" t="s">
        <v>409</v>
      </c>
      <c r="N377" s="153" t="s">
        <v>1664</v>
      </c>
      <c r="O377" s="170">
        <v>5772.25</v>
      </c>
      <c r="P377" s="170">
        <v>5772.25</v>
      </c>
      <c r="Q377" s="168" t="s">
        <v>258</v>
      </c>
      <c r="R377" s="168" t="str">
        <f t="shared" si="47"/>
        <v>A</v>
      </c>
      <c r="S377" s="154">
        <f t="shared" si="48"/>
        <v>28.861250000000002</v>
      </c>
    </row>
    <row r="378" spans="1:21">
      <c r="A378" s="153" t="s">
        <v>343</v>
      </c>
      <c r="B378" s="170">
        <v>2020153</v>
      </c>
      <c r="C378" s="153" t="s">
        <v>1794</v>
      </c>
      <c r="D378" s="153" t="s">
        <v>1795</v>
      </c>
      <c r="F378" s="153" t="s">
        <v>403</v>
      </c>
      <c r="G378" s="153" t="s">
        <v>4</v>
      </c>
      <c r="H378" s="153" t="s">
        <v>1286</v>
      </c>
      <c r="I378" s="153" t="s">
        <v>492</v>
      </c>
      <c r="J378" s="153" t="s">
        <v>716</v>
      </c>
      <c r="K378" s="153" t="s">
        <v>458</v>
      </c>
      <c r="L378" s="153" t="s">
        <v>1796</v>
      </c>
      <c r="M378" s="153" t="s">
        <v>409</v>
      </c>
      <c r="N378" s="153" t="s">
        <v>1797</v>
      </c>
      <c r="O378" s="170">
        <v>5660.84</v>
      </c>
      <c r="P378" s="170">
        <v>5660.84</v>
      </c>
      <c r="Q378" s="168" t="s">
        <v>258</v>
      </c>
      <c r="R378" s="168" t="str">
        <f t="shared" si="47"/>
        <v>A</v>
      </c>
      <c r="S378" s="154">
        <f t="shared" si="48"/>
        <v>28.304200000000002</v>
      </c>
    </row>
    <row r="379" spans="1:21">
      <c r="A379" s="153" t="s">
        <v>343</v>
      </c>
      <c r="B379" s="170">
        <v>2020159</v>
      </c>
      <c r="C379" s="153" t="s">
        <v>1798</v>
      </c>
      <c r="D379" s="153" t="s">
        <v>1799</v>
      </c>
      <c r="F379" s="153" t="s">
        <v>403</v>
      </c>
      <c r="G379" s="153" t="s">
        <v>4</v>
      </c>
      <c r="H379" s="153" t="s">
        <v>404</v>
      </c>
      <c r="I379" s="153" t="s">
        <v>405</v>
      </c>
      <c r="J379" s="153" t="s">
        <v>406</v>
      </c>
      <c r="K379" s="153" t="s">
        <v>1125</v>
      </c>
      <c r="L379" s="153" t="s">
        <v>1800</v>
      </c>
      <c r="M379" s="153" t="s">
        <v>409</v>
      </c>
      <c r="N379" s="153" t="s">
        <v>680</v>
      </c>
      <c r="O379" s="170">
        <v>10811.96</v>
      </c>
      <c r="P379" s="170">
        <v>10811.96</v>
      </c>
      <c r="Q379" s="168" t="e">
        <v>#N/A</v>
      </c>
      <c r="R379" s="168" t="s">
        <v>258</v>
      </c>
      <c r="S379" s="154">
        <f t="shared" si="48"/>
        <v>54.059799999999996</v>
      </c>
    </row>
    <row r="380" spans="1:21">
      <c r="A380" s="153" t="s">
        <v>343</v>
      </c>
      <c r="B380" s="170">
        <v>2021009</v>
      </c>
      <c r="C380" s="153" t="s">
        <v>1801</v>
      </c>
      <c r="D380" s="153" t="s">
        <v>1802</v>
      </c>
      <c r="F380" s="153" t="s">
        <v>403</v>
      </c>
      <c r="G380" s="153" t="s">
        <v>4</v>
      </c>
      <c r="H380" s="153" t="s">
        <v>420</v>
      </c>
      <c r="I380" s="153" t="s">
        <v>420</v>
      </c>
      <c r="J380" s="153" t="s">
        <v>419</v>
      </c>
      <c r="K380" s="153" t="s">
        <v>1125</v>
      </c>
      <c r="L380" s="153" t="s">
        <v>1803</v>
      </c>
      <c r="M380" s="153" t="s">
        <v>409</v>
      </c>
      <c r="N380" s="153" t="s">
        <v>1804</v>
      </c>
      <c r="O380" s="170">
        <v>13408.09</v>
      </c>
      <c r="P380" s="170">
        <v>13408.09</v>
      </c>
      <c r="Q380" s="168" t="e">
        <v>#N/A</v>
      </c>
      <c r="R380" s="168" t="s">
        <v>245</v>
      </c>
      <c r="S380" s="154">
        <f t="shared" si="48"/>
        <v>402.24270000000001</v>
      </c>
    </row>
    <row r="381" spans="1:21">
      <c r="A381" s="153" t="s">
        <v>343</v>
      </c>
      <c r="B381" s="170">
        <v>2021025</v>
      </c>
      <c r="C381" s="153" t="s">
        <v>1805</v>
      </c>
      <c r="D381" s="153" t="s">
        <v>1806</v>
      </c>
      <c r="F381" s="153" t="s">
        <v>403</v>
      </c>
      <c r="G381" s="153" t="s">
        <v>4</v>
      </c>
      <c r="H381" s="153" t="s">
        <v>420</v>
      </c>
      <c r="I381" s="153" t="s">
        <v>532</v>
      </c>
      <c r="J381" s="153" t="s">
        <v>419</v>
      </c>
      <c r="K381" s="153" t="s">
        <v>1125</v>
      </c>
      <c r="L381" s="153" t="s">
        <v>1807</v>
      </c>
      <c r="M381" s="153" t="s">
        <v>409</v>
      </c>
      <c r="N381" s="153" t="s">
        <v>1808</v>
      </c>
      <c r="O381" s="170">
        <v>16765.23</v>
      </c>
      <c r="P381" s="170">
        <v>16765.23</v>
      </c>
      <c r="Q381" s="168" t="e">
        <v>#N/A</v>
      </c>
      <c r="R381" s="168" t="s">
        <v>258</v>
      </c>
      <c r="S381" s="154">
        <f t="shared" si="48"/>
        <v>83.826149999999998</v>
      </c>
    </row>
    <row r="382" spans="1:21">
      <c r="A382" s="153" t="s">
        <v>343</v>
      </c>
      <c r="B382" s="170">
        <v>2021050</v>
      </c>
      <c r="C382" s="153" t="s">
        <v>1809</v>
      </c>
      <c r="D382" s="153" t="s">
        <v>1810</v>
      </c>
      <c r="F382" s="153" t="s">
        <v>403</v>
      </c>
      <c r="G382" s="153" t="s">
        <v>4</v>
      </c>
      <c r="H382" s="153" t="s">
        <v>532</v>
      </c>
      <c r="I382" s="153" t="s">
        <v>532</v>
      </c>
      <c r="J382" s="153" t="s">
        <v>734</v>
      </c>
      <c r="K382" s="153" t="s">
        <v>1125</v>
      </c>
      <c r="L382" s="153" t="s">
        <v>582</v>
      </c>
      <c r="M382" s="153" t="s">
        <v>409</v>
      </c>
      <c r="N382" s="153" t="s">
        <v>1811</v>
      </c>
      <c r="O382" s="170">
        <v>38174.160000000003</v>
      </c>
      <c r="P382" s="170">
        <v>38174.160000000003</v>
      </c>
      <c r="Q382" s="168" t="e">
        <v>#N/A</v>
      </c>
      <c r="R382" s="168" t="s">
        <v>258</v>
      </c>
      <c r="S382" s="154">
        <f t="shared" si="48"/>
        <v>190.87080000000003</v>
      </c>
    </row>
    <row r="383" spans="1:21">
      <c r="A383" s="153" t="s">
        <v>343</v>
      </c>
      <c r="B383" s="170">
        <v>2021055</v>
      </c>
      <c r="C383" s="153" t="s">
        <v>1812</v>
      </c>
      <c r="D383" s="153" t="s">
        <v>1813</v>
      </c>
      <c r="F383" s="153" t="s">
        <v>403</v>
      </c>
      <c r="G383" s="153" t="s">
        <v>4</v>
      </c>
      <c r="H383" s="153" t="s">
        <v>1349</v>
      </c>
      <c r="I383" s="153" t="s">
        <v>1349</v>
      </c>
      <c r="J383" s="153" t="s">
        <v>531</v>
      </c>
      <c r="K383" s="153" t="s">
        <v>1125</v>
      </c>
      <c r="L383" s="153" t="s">
        <v>1814</v>
      </c>
      <c r="M383" s="153" t="s">
        <v>409</v>
      </c>
      <c r="N383" s="153" t="s">
        <v>1815</v>
      </c>
      <c r="O383" s="170">
        <v>12252.21</v>
      </c>
      <c r="P383" s="170">
        <v>12252.21</v>
      </c>
      <c r="Q383" s="168" t="e">
        <v>#N/A</v>
      </c>
      <c r="R383" s="168" t="s">
        <v>258</v>
      </c>
      <c r="S383" s="154">
        <f t="shared" si="48"/>
        <v>61.261049999999997</v>
      </c>
    </row>
    <row r="384" spans="1:21">
      <c r="A384" s="153" t="s">
        <v>343</v>
      </c>
      <c r="B384" s="170">
        <v>2021068</v>
      </c>
      <c r="C384" s="153" t="s">
        <v>1816</v>
      </c>
      <c r="D384" s="153" t="s">
        <v>1817</v>
      </c>
      <c r="F384" s="153" t="s">
        <v>403</v>
      </c>
      <c r="G384" s="153" t="s">
        <v>4</v>
      </c>
      <c r="H384" s="153" t="s">
        <v>1818</v>
      </c>
      <c r="I384" s="153" t="s">
        <v>553</v>
      </c>
      <c r="J384" s="153" t="s">
        <v>705</v>
      </c>
      <c r="K384" s="153" t="s">
        <v>1125</v>
      </c>
      <c r="L384" s="153" t="s">
        <v>582</v>
      </c>
      <c r="M384" s="153" t="s">
        <v>409</v>
      </c>
      <c r="N384" s="153" t="s">
        <v>1811</v>
      </c>
      <c r="O384" s="170">
        <v>38963.17</v>
      </c>
      <c r="P384" s="170">
        <v>38963.17</v>
      </c>
      <c r="Q384" s="168" t="e">
        <v>#N/A</v>
      </c>
      <c r="R384" s="168" t="s">
        <v>258</v>
      </c>
      <c r="S384" s="154">
        <f t="shared" si="48"/>
        <v>194.81584999999998</v>
      </c>
    </row>
    <row r="385" spans="1:22">
      <c r="A385" s="153" t="s">
        <v>343</v>
      </c>
      <c r="B385" s="170">
        <v>2021074</v>
      </c>
      <c r="C385" s="153" t="s">
        <v>1819</v>
      </c>
      <c r="D385" s="153" t="s">
        <v>1820</v>
      </c>
      <c r="F385" s="153" t="s">
        <v>403</v>
      </c>
      <c r="G385" s="153" t="s">
        <v>4</v>
      </c>
      <c r="H385" s="153" t="s">
        <v>426</v>
      </c>
      <c r="I385" s="153" t="s">
        <v>426</v>
      </c>
      <c r="J385" s="153" t="s">
        <v>428</v>
      </c>
      <c r="K385" s="153" t="s">
        <v>1125</v>
      </c>
      <c r="L385" s="153" t="s">
        <v>1821</v>
      </c>
      <c r="M385" s="153" t="s">
        <v>409</v>
      </c>
      <c r="N385" s="153" t="s">
        <v>1743</v>
      </c>
      <c r="O385" s="170">
        <v>3937.2</v>
      </c>
      <c r="P385" s="170">
        <v>3937.2</v>
      </c>
      <c r="Q385" s="168" t="e">
        <v>#N/A</v>
      </c>
      <c r="R385" s="168" t="s">
        <v>258</v>
      </c>
      <c r="S385" s="154">
        <f t="shared" si="48"/>
        <v>19.686</v>
      </c>
    </row>
    <row r="386" spans="1:22">
      <c r="A386" s="153" t="s">
        <v>343</v>
      </c>
      <c r="B386" s="170">
        <v>2021077</v>
      </c>
      <c r="C386" s="153" t="s">
        <v>1822</v>
      </c>
      <c r="D386" s="153" t="s">
        <v>1823</v>
      </c>
      <c r="F386" s="153" t="s">
        <v>403</v>
      </c>
      <c r="G386" s="153" t="s">
        <v>4</v>
      </c>
      <c r="H386" s="153" t="s">
        <v>420</v>
      </c>
      <c r="I386" s="153" t="s">
        <v>699</v>
      </c>
      <c r="J386" s="153" t="s">
        <v>419</v>
      </c>
      <c r="K386" s="153" t="s">
        <v>1125</v>
      </c>
      <c r="L386" s="153" t="s">
        <v>1824</v>
      </c>
      <c r="M386" s="153" t="s">
        <v>409</v>
      </c>
      <c r="N386" s="153" t="s">
        <v>1825</v>
      </c>
      <c r="O386" s="170">
        <v>19396.259999999998</v>
      </c>
      <c r="P386" s="170">
        <v>19396.259999999998</v>
      </c>
      <c r="Q386" s="168" t="e">
        <v>#N/A</v>
      </c>
      <c r="R386" s="168" t="s">
        <v>258</v>
      </c>
      <c r="S386" s="154">
        <f t="shared" si="48"/>
        <v>96.98129999999999</v>
      </c>
    </row>
    <row r="387" spans="1:22">
      <c r="A387" s="153" t="s">
        <v>343</v>
      </c>
      <c r="B387" s="170">
        <v>2021084</v>
      </c>
      <c r="C387" s="153" t="s">
        <v>1826</v>
      </c>
      <c r="D387" s="153" t="s">
        <v>1827</v>
      </c>
      <c r="F387" s="153" t="s">
        <v>403</v>
      </c>
      <c r="G387" s="153" t="s">
        <v>4</v>
      </c>
      <c r="H387" s="153" t="s">
        <v>971</v>
      </c>
      <c r="I387" s="153" t="s">
        <v>971</v>
      </c>
      <c r="J387" s="153" t="s">
        <v>1324</v>
      </c>
      <c r="K387" s="153" t="s">
        <v>458</v>
      </c>
      <c r="L387" s="153" t="s">
        <v>1782</v>
      </c>
      <c r="M387" s="153" t="s">
        <v>409</v>
      </c>
      <c r="N387" s="153" t="s">
        <v>1783</v>
      </c>
      <c r="O387" s="170">
        <v>9846.68</v>
      </c>
      <c r="P387" s="170">
        <v>9846.68</v>
      </c>
      <c r="Q387" s="168" t="e">
        <v>#N/A</v>
      </c>
      <c r="R387" s="168" t="s">
        <v>258</v>
      </c>
      <c r="S387" s="154">
        <f t="shared" si="48"/>
        <v>49.233400000000003</v>
      </c>
    </row>
    <row r="388" spans="1:22">
      <c r="B388" s="179" t="s">
        <v>1828</v>
      </c>
      <c r="O388" s="170">
        <f>SUM(O333:O387)</f>
        <v>643774.51000000013</v>
      </c>
      <c r="P388" s="170">
        <f>SUM(P333:P387)</f>
        <v>643774.51000000013</v>
      </c>
      <c r="S388" s="156">
        <f>SUM(S333:S387)</f>
        <v>6854.0334999999986</v>
      </c>
    </row>
    <row r="390" spans="1:22">
      <c r="A390" s="153" t="s">
        <v>344</v>
      </c>
      <c r="B390" s="170">
        <v>2017021</v>
      </c>
      <c r="C390" s="153" t="s">
        <v>1829</v>
      </c>
      <c r="D390" s="153" t="s">
        <v>1830</v>
      </c>
      <c r="F390" s="153" t="s">
        <v>403</v>
      </c>
      <c r="G390" s="153" t="s">
        <v>96</v>
      </c>
      <c r="H390" s="153" t="s">
        <v>433</v>
      </c>
      <c r="I390" s="153" t="s">
        <v>427</v>
      </c>
      <c r="J390" s="153" t="s">
        <v>434</v>
      </c>
      <c r="K390" s="153" t="s">
        <v>1100</v>
      </c>
      <c r="L390" s="153" t="s">
        <v>706</v>
      </c>
      <c r="M390" s="153" t="s">
        <v>409</v>
      </c>
      <c r="N390" s="153" t="s">
        <v>1831</v>
      </c>
      <c r="O390" s="170">
        <v>19753.97</v>
      </c>
      <c r="P390" s="170">
        <v>19753.97</v>
      </c>
      <c r="Q390" s="168" t="s">
        <v>245</v>
      </c>
      <c r="R390" s="168" t="str">
        <f t="shared" ref="R390:R442" si="49">Q390</f>
        <v>B</v>
      </c>
      <c r="S390" s="154">
        <f t="shared" ref="S390:S442" si="50">IF(E390="PLP",0,IF(E390="SRB",0,IF(G390="DEFERRED",O390*20%,IF(R390="A",O390*0.5%,IF(R390="B",O390*3%,O390*10%)))))</f>
        <v>592.6191</v>
      </c>
    </row>
    <row r="391" spans="1:22">
      <c r="A391" s="153" t="s">
        <v>344</v>
      </c>
      <c r="B391" s="170">
        <v>2017070</v>
      </c>
      <c r="C391" s="153" t="s">
        <v>1832</v>
      </c>
      <c r="D391" s="153" t="s">
        <v>1833</v>
      </c>
      <c r="F391" s="153" t="s">
        <v>403</v>
      </c>
      <c r="G391" s="153" t="s">
        <v>96</v>
      </c>
      <c r="H391" s="153" t="s">
        <v>492</v>
      </c>
      <c r="I391" s="153" t="s">
        <v>492</v>
      </c>
      <c r="J391" s="153" t="s">
        <v>433</v>
      </c>
      <c r="K391" s="153" t="s">
        <v>982</v>
      </c>
      <c r="L391" s="153" t="s">
        <v>1616</v>
      </c>
      <c r="M391" s="153" t="s">
        <v>409</v>
      </c>
      <c r="N391" s="153" t="s">
        <v>909</v>
      </c>
      <c r="O391" s="170">
        <v>29796.15</v>
      </c>
      <c r="P391" s="170">
        <v>29796.15</v>
      </c>
      <c r="Q391" s="168" t="s">
        <v>258</v>
      </c>
      <c r="R391" s="168" t="str">
        <f t="shared" si="49"/>
        <v>A</v>
      </c>
      <c r="S391" s="154">
        <f t="shared" si="50"/>
        <v>148.98075</v>
      </c>
    </row>
    <row r="392" spans="1:22">
      <c r="A392" s="153" t="s">
        <v>344</v>
      </c>
      <c r="B392" s="170">
        <v>2017125</v>
      </c>
      <c r="C392" s="153" t="s">
        <v>1834</v>
      </c>
      <c r="D392" s="153" t="s">
        <v>1835</v>
      </c>
      <c r="F392" s="153" t="s">
        <v>403</v>
      </c>
      <c r="G392" s="153" t="s">
        <v>96</v>
      </c>
      <c r="H392" s="153" t="s">
        <v>433</v>
      </c>
      <c r="I392" s="153" t="s">
        <v>610</v>
      </c>
      <c r="J392" s="153" t="s">
        <v>434</v>
      </c>
      <c r="K392" s="153" t="s">
        <v>966</v>
      </c>
      <c r="L392" s="153" t="s">
        <v>1836</v>
      </c>
      <c r="M392" s="153" t="s">
        <v>409</v>
      </c>
      <c r="N392" s="153" t="s">
        <v>1837</v>
      </c>
      <c r="O392" s="170">
        <v>12936.44</v>
      </c>
      <c r="P392" s="170">
        <v>12936.44</v>
      </c>
      <c r="Q392" s="168" t="s">
        <v>258</v>
      </c>
      <c r="R392" s="168" t="str">
        <f t="shared" si="49"/>
        <v>A</v>
      </c>
      <c r="S392" s="154">
        <f t="shared" si="50"/>
        <v>64.682200000000009</v>
      </c>
    </row>
    <row r="393" spans="1:22">
      <c r="A393" s="153" t="s">
        <v>344</v>
      </c>
      <c r="B393" s="170">
        <v>2017129</v>
      </c>
      <c r="C393" s="153" t="s">
        <v>1838</v>
      </c>
      <c r="D393" s="153" t="s">
        <v>1839</v>
      </c>
      <c r="F393" s="153" t="s">
        <v>403</v>
      </c>
      <c r="G393" s="153" t="s">
        <v>96</v>
      </c>
      <c r="H393" s="153" t="s">
        <v>1160</v>
      </c>
      <c r="I393" s="153" t="s">
        <v>750</v>
      </c>
      <c r="J393" s="153" t="s">
        <v>828</v>
      </c>
      <c r="K393" s="153" t="s">
        <v>955</v>
      </c>
      <c r="L393" s="153" t="s">
        <v>1840</v>
      </c>
      <c r="M393" s="153" t="s">
        <v>409</v>
      </c>
      <c r="N393" s="153" t="s">
        <v>1533</v>
      </c>
      <c r="O393" s="170">
        <v>17351.8</v>
      </c>
      <c r="P393" s="170">
        <v>17351.8</v>
      </c>
      <c r="Q393" s="168" t="s">
        <v>254</v>
      </c>
      <c r="R393" s="168" t="str">
        <f t="shared" si="49"/>
        <v>C</v>
      </c>
      <c r="S393" s="154">
        <f t="shared" si="50"/>
        <v>1735.18</v>
      </c>
      <c r="T393" s="153">
        <v>11</v>
      </c>
      <c r="U393" s="153">
        <v>0</v>
      </c>
    </row>
    <row r="394" spans="1:22">
      <c r="A394" s="153" t="s">
        <v>344</v>
      </c>
      <c r="B394" s="170">
        <v>2017145</v>
      </c>
      <c r="C394" s="153" t="s">
        <v>1841</v>
      </c>
      <c r="D394" s="153" t="s">
        <v>1842</v>
      </c>
      <c r="F394" s="153" t="s">
        <v>403</v>
      </c>
      <c r="G394" s="153" t="s">
        <v>96</v>
      </c>
      <c r="H394" s="153" t="s">
        <v>433</v>
      </c>
      <c r="I394" s="153" t="s">
        <v>427</v>
      </c>
      <c r="J394" s="153" t="s">
        <v>434</v>
      </c>
      <c r="K394" s="153" t="s">
        <v>963</v>
      </c>
      <c r="L394" s="153" t="s">
        <v>1843</v>
      </c>
      <c r="M394" s="153" t="s">
        <v>409</v>
      </c>
      <c r="N394" s="153" t="s">
        <v>1466</v>
      </c>
      <c r="O394" s="170">
        <v>17943.419999999998</v>
      </c>
      <c r="P394" s="170">
        <v>17943.419999999998</v>
      </c>
      <c r="Q394" s="168" t="s">
        <v>245</v>
      </c>
      <c r="R394" s="168" t="str">
        <f t="shared" si="49"/>
        <v>B</v>
      </c>
      <c r="S394" s="154">
        <f t="shared" si="50"/>
        <v>538.30259999999998</v>
      </c>
    </row>
    <row r="395" spans="1:22">
      <c r="A395" s="153" t="s">
        <v>344</v>
      </c>
      <c r="B395" s="170">
        <v>2017176</v>
      </c>
      <c r="C395" s="153" t="s">
        <v>1844</v>
      </c>
      <c r="D395" s="153" t="s">
        <v>1845</v>
      </c>
      <c r="F395" s="153" t="s">
        <v>403</v>
      </c>
      <c r="G395" s="153" t="s">
        <v>96</v>
      </c>
      <c r="H395" s="153" t="s">
        <v>944</v>
      </c>
      <c r="I395" s="153" t="s">
        <v>1846</v>
      </c>
      <c r="J395" s="153" t="s">
        <v>601</v>
      </c>
      <c r="K395" s="153" t="s">
        <v>963</v>
      </c>
      <c r="L395" s="153" t="s">
        <v>1847</v>
      </c>
      <c r="M395" s="153" t="s">
        <v>409</v>
      </c>
      <c r="N395" s="153" t="s">
        <v>756</v>
      </c>
      <c r="O395" s="170">
        <v>11739.81</v>
      </c>
      <c r="P395" s="170">
        <v>11739.81</v>
      </c>
      <c r="Q395" s="168" t="s">
        <v>245</v>
      </c>
      <c r="R395" s="168" t="s">
        <v>254</v>
      </c>
      <c r="S395" s="154">
        <f t="shared" si="50"/>
        <v>1173.981</v>
      </c>
      <c r="T395" s="153">
        <v>7</v>
      </c>
      <c r="U395" s="153">
        <v>5</v>
      </c>
      <c r="V395" s="153" t="s">
        <v>498</v>
      </c>
    </row>
    <row r="396" spans="1:22">
      <c r="A396" s="153" t="s">
        <v>344</v>
      </c>
      <c r="B396" s="170">
        <v>2017187</v>
      </c>
      <c r="C396" s="153" t="s">
        <v>1848</v>
      </c>
      <c r="D396" s="153" t="s">
        <v>1849</v>
      </c>
      <c r="F396" s="153" t="s">
        <v>403</v>
      </c>
      <c r="G396" s="153" t="s">
        <v>96</v>
      </c>
      <c r="H396" s="153" t="s">
        <v>492</v>
      </c>
      <c r="I396" s="153" t="s">
        <v>492</v>
      </c>
      <c r="J396" s="153" t="s">
        <v>433</v>
      </c>
      <c r="K396" s="153" t="s">
        <v>1100</v>
      </c>
      <c r="L396" s="153" t="s">
        <v>1850</v>
      </c>
      <c r="M396" s="153" t="s">
        <v>409</v>
      </c>
      <c r="N396" s="153" t="s">
        <v>1851</v>
      </c>
      <c r="O396" s="170">
        <v>11474.38</v>
      </c>
      <c r="P396" s="170">
        <v>11474.38</v>
      </c>
      <c r="Q396" s="168" t="s">
        <v>245</v>
      </c>
      <c r="R396" s="168" t="str">
        <f t="shared" si="49"/>
        <v>B</v>
      </c>
      <c r="S396" s="154">
        <f t="shared" si="50"/>
        <v>344.23139999999995</v>
      </c>
    </row>
    <row r="397" spans="1:22">
      <c r="A397" s="153" t="s">
        <v>344</v>
      </c>
      <c r="B397" s="170">
        <v>2017212</v>
      </c>
      <c r="C397" s="153" t="s">
        <v>1852</v>
      </c>
      <c r="D397" s="153" t="s">
        <v>1853</v>
      </c>
      <c r="F397" s="153" t="s">
        <v>403</v>
      </c>
      <c r="G397" s="153" t="s">
        <v>96</v>
      </c>
      <c r="H397" s="153" t="s">
        <v>433</v>
      </c>
      <c r="I397" s="153" t="s">
        <v>427</v>
      </c>
      <c r="J397" s="153" t="s">
        <v>434</v>
      </c>
      <c r="K397" s="153" t="s">
        <v>1100</v>
      </c>
      <c r="L397" s="153" t="s">
        <v>1854</v>
      </c>
      <c r="M397" s="153" t="s">
        <v>409</v>
      </c>
      <c r="N397" s="153" t="s">
        <v>1855</v>
      </c>
      <c r="O397" s="170">
        <v>31871.93</v>
      </c>
      <c r="P397" s="170">
        <v>31871.93</v>
      </c>
      <c r="Q397" s="168" t="s">
        <v>258</v>
      </c>
      <c r="R397" s="168" t="str">
        <f t="shared" si="49"/>
        <v>A</v>
      </c>
      <c r="S397" s="154">
        <f t="shared" si="50"/>
        <v>159.35965000000002</v>
      </c>
    </row>
    <row r="398" spans="1:22">
      <c r="A398" s="153" t="s">
        <v>344</v>
      </c>
      <c r="B398" s="170">
        <v>2017251</v>
      </c>
      <c r="C398" s="153" t="s">
        <v>1856</v>
      </c>
      <c r="D398" s="153" t="s">
        <v>1857</v>
      </c>
      <c r="F398" s="153" t="s">
        <v>403</v>
      </c>
      <c r="G398" s="153" t="s">
        <v>96</v>
      </c>
      <c r="H398" s="153" t="s">
        <v>492</v>
      </c>
      <c r="I398" s="153" t="s">
        <v>413</v>
      </c>
      <c r="J398" s="153" t="s">
        <v>433</v>
      </c>
      <c r="K398" s="153" t="s">
        <v>966</v>
      </c>
      <c r="L398" s="153" t="s">
        <v>940</v>
      </c>
      <c r="M398" s="153" t="s">
        <v>409</v>
      </c>
      <c r="N398" s="153" t="s">
        <v>1722</v>
      </c>
      <c r="O398" s="170">
        <v>14335.65</v>
      </c>
      <c r="P398" s="170">
        <v>14335.65</v>
      </c>
      <c r="Q398" s="168" t="s">
        <v>245</v>
      </c>
      <c r="R398" s="168" t="str">
        <f t="shared" si="49"/>
        <v>B</v>
      </c>
      <c r="S398" s="154">
        <f t="shared" si="50"/>
        <v>430.06949999999995</v>
      </c>
    </row>
    <row r="399" spans="1:22">
      <c r="A399" s="153" t="s">
        <v>344</v>
      </c>
      <c r="B399" s="170">
        <v>2017253</v>
      </c>
      <c r="C399" s="153" t="s">
        <v>1858</v>
      </c>
      <c r="D399" s="153" t="s">
        <v>1859</v>
      </c>
      <c r="F399" s="153" t="s">
        <v>403</v>
      </c>
      <c r="G399" s="153" t="s">
        <v>96</v>
      </c>
      <c r="H399" s="153" t="s">
        <v>492</v>
      </c>
      <c r="I399" s="153" t="s">
        <v>1860</v>
      </c>
      <c r="J399" s="153" t="s">
        <v>433</v>
      </c>
      <c r="K399" s="153" t="s">
        <v>1096</v>
      </c>
      <c r="L399" s="153" t="s">
        <v>1861</v>
      </c>
      <c r="M399" s="153" t="s">
        <v>409</v>
      </c>
      <c r="N399" s="153" t="s">
        <v>1831</v>
      </c>
      <c r="O399" s="170">
        <v>19736.21</v>
      </c>
      <c r="P399" s="170">
        <v>19736.21</v>
      </c>
      <c r="Q399" s="168" t="s">
        <v>258</v>
      </c>
      <c r="R399" s="168" t="str">
        <f t="shared" si="49"/>
        <v>A</v>
      </c>
      <c r="S399" s="154">
        <f t="shared" si="50"/>
        <v>98.681049999999999</v>
      </c>
    </row>
    <row r="400" spans="1:22">
      <c r="A400" s="153" t="s">
        <v>344</v>
      </c>
      <c r="B400" s="170">
        <v>2017255</v>
      </c>
      <c r="C400" s="153" t="s">
        <v>1862</v>
      </c>
      <c r="D400" s="153" t="s">
        <v>1863</v>
      </c>
      <c r="F400" s="153" t="s">
        <v>403</v>
      </c>
      <c r="G400" s="153" t="s">
        <v>96</v>
      </c>
      <c r="H400" s="153" t="s">
        <v>828</v>
      </c>
      <c r="I400" s="153" t="s">
        <v>492</v>
      </c>
      <c r="J400" s="153" t="s">
        <v>492</v>
      </c>
      <c r="K400" s="153" t="s">
        <v>966</v>
      </c>
      <c r="L400" s="153" t="s">
        <v>582</v>
      </c>
      <c r="M400" s="153" t="s">
        <v>409</v>
      </c>
      <c r="N400" s="153" t="s">
        <v>1864</v>
      </c>
      <c r="O400" s="170">
        <v>32792.400000000001</v>
      </c>
      <c r="P400" s="170">
        <v>32792.400000000001</v>
      </c>
      <c r="Q400" s="168" t="s">
        <v>245</v>
      </c>
      <c r="R400" s="168" t="s">
        <v>254</v>
      </c>
      <c r="S400" s="154">
        <f t="shared" si="50"/>
        <v>3279.2400000000002</v>
      </c>
      <c r="T400" s="153">
        <v>6</v>
      </c>
      <c r="U400" s="153">
        <v>0</v>
      </c>
      <c r="V400" s="153" t="s">
        <v>498</v>
      </c>
    </row>
    <row r="401" spans="1:22">
      <c r="A401" s="153" t="s">
        <v>344</v>
      </c>
      <c r="B401" s="170">
        <v>2017258</v>
      </c>
      <c r="C401" s="153" t="s">
        <v>1865</v>
      </c>
      <c r="D401" s="153" t="s">
        <v>1866</v>
      </c>
      <c r="F401" s="153" t="s">
        <v>403</v>
      </c>
      <c r="G401" s="153" t="s">
        <v>96</v>
      </c>
      <c r="H401" s="153" t="s">
        <v>433</v>
      </c>
      <c r="I401" s="153" t="s">
        <v>427</v>
      </c>
      <c r="J401" s="153" t="s">
        <v>434</v>
      </c>
      <c r="K401" s="153" t="s">
        <v>966</v>
      </c>
      <c r="L401" s="153" t="s">
        <v>1867</v>
      </c>
      <c r="M401" s="153" t="s">
        <v>409</v>
      </c>
      <c r="N401" s="153" t="s">
        <v>1714</v>
      </c>
      <c r="O401" s="170">
        <v>16331.58</v>
      </c>
      <c r="P401" s="170">
        <v>16331.58</v>
      </c>
      <c r="Q401" s="168" t="s">
        <v>245</v>
      </c>
      <c r="R401" s="168" t="str">
        <f t="shared" si="49"/>
        <v>B</v>
      </c>
      <c r="S401" s="154">
        <f t="shared" si="50"/>
        <v>489.94739999999996</v>
      </c>
    </row>
    <row r="402" spans="1:22">
      <c r="A402" s="153" t="s">
        <v>344</v>
      </c>
      <c r="B402" s="170">
        <v>2017267</v>
      </c>
      <c r="C402" s="153" t="s">
        <v>1868</v>
      </c>
      <c r="D402" s="153" t="s">
        <v>1869</v>
      </c>
      <c r="F402" s="153" t="s">
        <v>403</v>
      </c>
      <c r="G402" s="153" t="s">
        <v>96</v>
      </c>
      <c r="H402" s="153" t="s">
        <v>433</v>
      </c>
      <c r="I402" s="153" t="s">
        <v>426</v>
      </c>
      <c r="J402" s="153" t="s">
        <v>434</v>
      </c>
      <c r="K402" s="153" t="s">
        <v>966</v>
      </c>
      <c r="L402" s="153" t="s">
        <v>1269</v>
      </c>
      <c r="M402" s="153" t="s">
        <v>409</v>
      </c>
      <c r="N402" s="153" t="s">
        <v>1870</v>
      </c>
      <c r="O402" s="170">
        <v>26564.97</v>
      </c>
      <c r="P402" s="170">
        <v>26564.97</v>
      </c>
      <c r="Q402" s="168" t="s">
        <v>254</v>
      </c>
      <c r="R402" s="168" t="str">
        <f t="shared" si="49"/>
        <v>C</v>
      </c>
      <c r="S402" s="154">
        <f t="shared" si="50"/>
        <v>2656.4970000000003</v>
      </c>
    </row>
    <row r="403" spans="1:22">
      <c r="A403" s="153" t="s">
        <v>344</v>
      </c>
      <c r="B403" s="170">
        <v>2017270</v>
      </c>
      <c r="C403" s="153" t="s">
        <v>1871</v>
      </c>
      <c r="D403" s="153" t="s">
        <v>1872</v>
      </c>
      <c r="F403" s="153" t="s">
        <v>403</v>
      </c>
      <c r="G403" s="153" t="s">
        <v>96</v>
      </c>
      <c r="H403" s="153" t="s">
        <v>492</v>
      </c>
      <c r="I403" s="153" t="s">
        <v>553</v>
      </c>
      <c r="J403" s="153" t="s">
        <v>433</v>
      </c>
      <c r="K403" s="153" t="s">
        <v>958</v>
      </c>
      <c r="L403" s="153" t="s">
        <v>1873</v>
      </c>
      <c r="M403" s="153" t="s">
        <v>409</v>
      </c>
      <c r="N403" s="153" t="s">
        <v>1870</v>
      </c>
      <c r="O403" s="170">
        <v>26944.12</v>
      </c>
      <c r="P403" s="170">
        <v>26944.12</v>
      </c>
      <c r="Q403" s="168" t="s">
        <v>245</v>
      </c>
      <c r="R403" s="168" t="str">
        <f t="shared" si="49"/>
        <v>B</v>
      </c>
      <c r="S403" s="154">
        <f t="shared" si="50"/>
        <v>808.32359999999994</v>
      </c>
    </row>
    <row r="404" spans="1:22">
      <c r="A404" s="153" t="s">
        <v>344</v>
      </c>
      <c r="B404" s="170">
        <v>2017271</v>
      </c>
      <c r="C404" s="153" t="s">
        <v>1874</v>
      </c>
      <c r="D404" s="153" t="s">
        <v>1875</v>
      </c>
      <c r="F404" s="153" t="s">
        <v>403</v>
      </c>
      <c r="G404" s="153" t="s">
        <v>96</v>
      </c>
      <c r="H404" s="153" t="s">
        <v>492</v>
      </c>
      <c r="I404" s="153" t="s">
        <v>492</v>
      </c>
      <c r="J404" s="153" t="s">
        <v>433</v>
      </c>
      <c r="K404" s="153" t="s">
        <v>931</v>
      </c>
      <c r="L404" s="153" t="s">
        <v>706</v>
      </c>
      <c r="M404" s="153" t="s">
        <v>409</v>
      </c>
      <c r="N404" s="153" t="s">
        <v>1831</v>
      </c>
      <c r="O404" s="170">
        <v>20399.52</v>
      </c>
      <c r="P404" s="170">
        <v>20399.52</v>
      </c>
      <c r="Q404" s="168" t="s">
        <v>258</v>
      </c>
      <c r="R404" s="168" t="str">
        <f t="shared" si="49"/>
        <v>A</v>
      </c>
      <c r="S404" s="154">
        <f t="shared" si="50"/>
        <v>101.99760000000001</v>
      </c>
    </row>
    <row r="405" spans="1:22">
      <c r="A405" s="153" t="s">
        <v>344</v>
      </c>
      <c r="B405" s="170">
        <v>2017296</v>
      </c>
      <c r="C405" s="153" t="s">
        <v>1876</v>
      </c>
      <c r="D405" s="153" t="s">
        <v>1877</v>
      </c>
      <c r="F405" s="153" t="s">
        <v>403</v>
      </c>
      <c r="G405" s="153" t="s">
        <v>96</v>
      </c>
      <c r="H405" s="153" t="s">
        <v>492</v>
      </c>
      <c r="I405" s="153" t="s">
        <v>1878</v>
      </c>
      <c r="J405" s="153" t="s">
        <v>433</v>
      </c>
      <c r="K405" s="153" t="s">
        <v>931</v>
      </c>
      <c r="L405" s="153" t="s">
        <v>1879</v>
      </c>
      <c r="M405" s="153" t="s">
        <v>409</v>
      </c>
      <c r="N405" s="153" t="s">
        <v>1880</v>
      </c>
      <c r="O405" s="170">
        <v>20447.77</v>
      </c>
      <c r="P405" s="170">
        <v>20447.77</v>
      </c>
      <c r="Q405" s="168" t="s">
        <v>245</v>
      </c>
      <c r="R405" s="168" t="str">
        <f t="shared" si="49"/>
        <v>B</v>
      </c>
      <c r="S405" s="154">
        <f t="shared" si="50"/>
        <v>613.43309999999997</v>
      </c>
    </row>
    <row r="406" spans="1:22">
      <c r="A406" s="153" t="s">
        <v>344</v>
      </c>
      <c r="B406" s="170">
        <v>2018040</v>
      </c>
      <c r="C406" s="153" t="s">
        <v>1881</v>
      </c>
      <c r="D406" s="153" t="s">
        <v>1882</v>
      </c>
      <c r="F406" s="153" t="s">
        <v>403</v>
      </c>
      <c r="G406" s="153" t="s">
        <v>96</v>
      </c>
      <c r="H406" s="153" t="s">
        <v>492</v>
      </c>
      <c r="I406" s="153" t="s">
        <v>492</v>
      </c>
      <c r="J406" s="153" t="s">
        <v>433</v>
      </c>
      <c r="K406" s="153" t="s">
        <v>1076</v>
      </c>
      <c r="L406" s="153" t="s">
        <v>1883</v>
      </c>
      <c r="M406" s="153" t="s">
        <v>409</v>
      </c>
      <c r="N406" s="153" t="s">
        <v>1884</v>
      </c>
      <c r="O406" s="170">
        <v>15787.02</v>
      </c>
      <c r="P406" s="170">
        <v>15787.02</v>
      </c>
      <c r="Q406" s="168" t="s">
        <v>245</v>
      </c>
      <c r="R406" s="168" t="str">
        <f t="shared" si="49"/>
        <v>B</v>
      </c>
      <c r="S406" s="154">
        <f t="shared" si="50"/>
        <v>473.61059999999998</v>
      </c>
    </row>
    <row r="407" spans="1:22">
      <c r="A407" s="153" t="s">
        <v>344</v>
      </c>
      <c r="B407" s="170">
        <v>2018045</v>
      </c>
      <c r="C407" s="153" t="s">
        <v>1885</v>
      </c>
      <c r="D407" s="153" t="s">
        <v>1886</v>
      </c>
      <c r="F407" s="153" t="s">
        <v>403</v>
      </c>
      <c r="G407" s="153" t="s">
        <v>96</v>
      </c>
      <c r="H407" s="153" t="s">
        <v>849</v>
      </c>
      <c r="I407" s="153" t="s">
        <v>426</v>
      </c>
      <c r="J407" s="153" t="s">
        <v>834</v>
      </c>
      <c r="K407" s="153" t="s">
        <v>1045</v>
      </c>
      <c r="L407" s="153" t="s">
        <v>1097</v>
      </c>
      <c r="M407" s="153" t="s">
        <v>409</v>
      </c>
      <c r="N407" s="153" t="s">
        <v>1887</v>
      </c>
      <c r="O407" s="170">
        <v>14344.2</v>
      </c>
      <c r="P407" s="170">
        <v>14344.2</v>
      </c>
      <c r="Q407" s="168" t="s">
        <v>258</v>
      </c>
      <c r="R407" s="168" t="str">
        <f t="shared" si="49"/>
        <v>A</v>
      </c>
      <c r="S407" s="154">
        <f t="shared" si="50"/>
        <v>71.721000000000004</v>
      </c>
    </row>
    <row r="408" spans="1:22">
      <c r="A408" s="153" t="s">
        <v>344</v>
      </c>
      <c r="B408" s="170">
        <v>2018046</v>
      </c>
      <c r="C408" s="153" t="s">
        <v>1888</v>
      </c>
      <c r="D408" s="153" t="s">
        <v>1889</v>
      </c>
      <c r="F408" s="153" t="s">
        <v>403</v>
      </c>
      <c r="G408" s="153" t="s">
        <v>96</v>
      </c>
      <c r="H408" s="153" t="s">
        <v>492</v>
      </c>
      <c r="I408" s="153" t="s">
        <v>492</v>
      </c>
      <c r="J408" s="153" t="s">
        <v>433</v>
      </c>
      <c r="K408" s="153" t="s">
        <v>958</v>
      </c>
      <c r="L408" s="153" t="s">
        <v>572</v>
      </c>
      <c r="M408" s="153" t="s">
        <v>409</v>
      </c>
      <c r="N408" s="153" t="s">
        <v>1326</v>
      </c>
      <c r="O408" s="170">
        <v>20208.11</v>
      </c>
      <c r="P408" s="170">
        <v>20208.11</v>
      </c>
      <c r="Q408" s="168" t="s">
        <v>258</v>
      </c>
      <c r="R408" s="168" t="str">
        <f t="shared" si="49"/>
        <v>A</v>
      </c>
      <c r="S408" s="154">
        <f t="shared" si="50"/>
        <v>101.04055000000001</v>
      </c>
    </row>
    <row r="409" spans="1:22">
      <c r="A409" s="153" t="s">
        <v>344</v>
      </c>
      <c r="B409" s="170">
        <v>2018060</v>
      </c>
      <c r="C409" s="153" t="s">
        <v>1890</v>
      </c>
      <c r="D409" s="153" t="s">
        <v>1891</v>
      </c>
      <c r="F409" s="153" t="s">
        <v>403</v>
      </c>
      <c r="G409" s="153" t="s">
        <v>96</v>
      </c>
      <c r="H409" s="153" t="s">
        <v>433</v>
      </c>
      <c r="I409" s="153" t="s">
        <v>427</v>
      </c>
      <c r="J409" s="153" t="s">
        <v>434</v>
      </c>
      <c r="K409" s="153" t="s">
        <v>1045</v>
      </c>
      <c r="L409" s="153" t="s">
        <v>422</v>
      </c>
      <c r="M409" s="153" t="s">
        <v>409</v>
      </c>
      <c r="N409" s="153" t="s">
        <v>1892</v>
      </c>
      <c r="O409" s="170">
        <v>12227.69</v>
      </c>
      <c r="P409" s="170">
        <v>12227.69</v>
      </c>
      <c r="Q409" s="168" t="s">
        <v>245</v>
      </c>
      <c r="R409" s="168" t="s">
        <v>254</v>
      </c>
      <c r="S409" s="154">
        <f t="shared" si="50"/>
        <v>1222.769</v>
      </c>
      <c r="T409" s="153">
        <v>3</v>
      </c>
      <c r="U409" s="153">
        <v>0</v>
      </c>
      <c r="V409" s="153" t="s">
        <v>498</v>
      </c>
    </row>
    <row r="410" spans="1:22">
      <c r="A410" s="153" t="s">
        <v>344</v>
      </c>
      <c r="B410" s="170">
        <v>2018061</v>
      </c>
      <c r="C410" s="153" t="s">
        <v>1893</v>
      </c>
      <c r="D410" s="153" t="s">
        <v>1894</v>
      </c>
      <c r="F410" s="153" t="s">
        <v>403</v>
      </c>
      <c r="G410" s="153" t="s">
        <v>96</v>
      </c>
      <c r="H410" s="153" t="s">
        <v>492</v>
      </c>
      <c r="I410" s="153" t="s">
        <v>532</v>
      </c>
      <c r="J410" s="153" t="s">
        <v>433</v>
      </c>
      <c r="K410" s="153" t="s">
        <v>912</v>
      </c>
      <c r="L410" s="153" t="s">
        <v>1097</v>
      </c>
      <c r="M410" s="153" t="s">
        <v>409</v>
      </c>
      <c r="N410" s="153" t="s">
        <v>1887</v>
      </c>
      <c r="O410" s="170">
        <v>23963.39</v>
      </c>
      <c r="P410" s="170">
        <v>23963.39</v>
      </c>
      <c r="Q410" s="168" t="s">
        <v>245</v>
      </c>
      <c r="R410" s="168" t="str">
        <f t="shared" si="49"/>
        <v>B</v>
      </c>
      <c r="S410" s="154">
        <f t="shared" si="50"/>
        <v>718.90170000000001</v>
      </c>
    </row>
    <row r="411" spans="1:22">
      <c r="A411" s="153" t="s">
        <v>344</v>
      </c>
      <c r="B411" s="170">
        <v>2018072</v>
      </c>
      <c r="C411" s="153" t="s">
        <v>1895</v>
      </c>
      <c r="D411" s="153" t="s">
        <v>1896</v>
      </c>
      <c r="F411" s="153" t="s">
        <v>403</v>
      </c>
      <c r="G411" s="153" t="s">
        <v>96</v>
      </c>
      <c r="H411" s="153" t="s">
        <v>492</v>
      </c>
      <c r="I411" s="153" t="s">
        <v>492</v>
      </c>
      <c r="J411" s="153" t="s">
        <v>433</v>
      </c>
      <c r="K411" s="153" t="s">
        <v>912</v>
      </c>
      <c r="L411" s="153" t="s">
        <v>973</v>
      </c>
      <c r="M411" s="153" t="s">
        <v>409</v>
      </c>
      <c r="N411" s="153" t="s">
        <v>1897</v>
      </c>
      <c r="O411" s="170">
        <v>24536.48</v>
      </c>
      <c r="P411" s="170">
        <v>24536.48</v>
      </c>
      <c r="Q411" s="168" t="s">
        <v>258</v>
      </c>
      <c r="R411" s="168" t="str">
        <f t="shared" si="49"/>
        <v>A</v>
      </c>
      <c r="S411" s="154">
        <f t="shared" si="50"/>
        <v>122.6824</v>
      </c>
    </row>
    <row r="412" spans="1:22">
      <c r="A412" s="153" t="s">
        <v>344</v>
      </c>
      <c r="B412" s="170">
        <v>2018088</v>
      </c>
      <c r="C412" s="153" t="s">
        <v>1898</v>
      </c>
      <c r="D412" s="153" t="s">
        <v>1899</v>
      </c>
      <c r="F412" s="153" t="s">
        <v>403</v>
      </c>
      <c r="G412" s="153" t="s">
        <v>96</v>
      </c>
      <c r="H412" s="153" t="s">
        <v>492</v>
      </c>
      <c r="I412" s="153" t="s">
        <v>1349</v>
      </c>
      <c r="J412" s="153" t="s">
        <v>433</v>
      </c>
      <c r="K412" s="153" t="s">
        <v>926</v>
      </c>
      <c r="L412" s="153" t="s">
        <v>1900</v>
      </c>
      <c r="M412" s="153" t="s">
        <v>409</v>
      </c>
      <c r="N412" s="153" t="s">
        <v>1901</v>
      </c>
      <c r="O412" s="170">
        <v>21735.67</v>
      </c>
      <c r="P412" s="170">
        <v>21735.67</v>
      </c>
      <c r="Q412" s="168" t="s">
        <v>245</v>
      </c>
      <c r="R412" s="168" t="str">
        <f t="shared" si="49"/>
        <v>B</v>
      </c>
      <c r="S412" s="154">
        <f t="shared" si="50"/>
        <v>652.07009999999991</v>
      </c>
    </row>
    <row r="413" spans="1:22">
      <c r="A413" s="153" t="s">
        <v>344</v>
      </c>
      <c r="B413" s="170">
        <v>2018101</v>
      </c>
      <c r="C413" s="153" t="s">
        <v>1902</v>
      </c>
      <c r="D413" s="153" t="s">
        <v>1903</v>
      </c>
      <c r="F413" s="153" t="s">
        <v>403</v>
      </c>
      <c r="G413" s="153" t="s">
        <v>96</v>
      </c>
      <c r="H413" s="153" t="s">
        <v>828</v>
      </c>
      <c r="I413" s="153" t="s">
        <v>532</v>
      </c>
      <c r="J413" s="153" t="s">
        <v>492</v>
      </c>
      <c r="K413" s="153" t="s">
        <v>1904</v>
      </c>
      <c r="L413" s="153" t="s">
        <v>913</v>
      </c>
      <c r="M413" s="153" t="s">
        <v>409</v>
      </c>
      <c r="N413" s="153" t="s">
        <v>1905</v>
      </c>
      <c r="O413" s="170">
        <v>15111.56</v>
      </c>
      <c r="P413" s="170">
        <v>15111.56</v>
      </c>
      <c r="Q413" s="168" t="s">
        <v>245</v>
      </c>
      <c r="R413" s="168" t="s">
        <v>254</v>
      </c>
      <c r="S413" s="154">
        <f t="shared" si="50"/>
        <v>1511.1559999999999</v>
      </c>
      <c r="T413" s="153">
        <v>4</v>
      </c>
      <c r="U413" s="153">
        <v>0</v>
      </c>
      <c r="V413" s="153" t="s">
        <v>498</v>
      </c>
    </row>
    <row r="414" spans="1:22">
      <c r="A414" s="153" t="s">
        <v>344</v>
      </c>
      <c r="B414" s="170">
        <v>2018104</v>
      </c>
      <c r="C414" s="153" t="s">
        <v>1906</v>
      </c>
      <c r="D414" s="153" t="s">
        <v>1907</v>
      </c>
      <c r="F414" s="153" t="s">
        <v>403</v>
      </c>
      <c r="G414" s="153" t="s">
        <v>96</v>
      </c>
      <c r="H414" s="153" t="s">
        <v>433</v>
      </c>
      <c r="I414" s="153" t="s">
        <v>427</v>
      </c>
      <c r="J414" s="153" t="s">
        <v>434</v>
      </c>
      <c r="K414" s="153" t="s">
        <v>926</v>
      </c>
      <c r="L414" s="153" t="s">
        <v>1908</v>
      </c>
      <c r="M414" s="153" t="s">
        <v>409</v>
      </c>
      <c r="N414" s="153" t="s">
        <v>1909</v>
      </c>
      <c r="O414" s="170">
        <v>14164.98</v>
      </c>
      <c r="P414" s="170">
        <v>14164.98</v>
      </c>
      <c r="Q414" s="168" t="s">
        <v>258</v>
      </c>
      <c r="R414" s="168" t="str">
        <f t="shared" si="49"/>
        <v>A</v>
      </c>
      <c r="S414" s="154">
        <f t="shared" si="50"/>
        <v>70.8249</v>
      </c>
    </row>
    <row r="415" spans="1:22">
      <c r="A415" s="153" t="s">
        <v>344</v>
      </c>
      <c r="B415" s="170">
        <v>2018152</v>
      </c>
      <c r="C415" s="153" t="s">
        <v>1910</v>
      </c>
      <c r="D415" s="153" t="s">
        <v>1911</v>
      </c>
      <c r="F415" s="153" t="s">
        <v>403</v>
      </c>
      <c r="G415" s="153" t="s">
        <v>96</v>
      </c>
      <c r="H415" s="153" t="s">
        <v>492</v>
      </c>
      <c r="I415" s="153" t="s">
        <v>492</v>
      </c>
      <c r="J415" s="153" t="s">
        <v>433</v>
      </c>
      <c r="K415" s="153" t="s">
        <v>917</v>
      </c>
      <c r="L415" s="153" t="s">
        <v>999</v>
      </c>
      <c r="M415" s="153" t="s">
        <v>409</v>
      </c>
      <c r="N415" s="153" t="s">
        <v>1912</v>
      </c>
      <c r="O415" s="170">
        <v>26282.57</v>
      </c>
      <c r="P415" s="170">
        <v>26282.57</v>
      </c>
      <c r="Q415" s="168" t="s">
        <v>258</v>
      </c>
      <c r="R415" s="168" t="str">
        <f t="shared" si="49"/>
        <v>A</v>
      </c>
      <c r="S415" s="154">
        <f t="shared" si="50"/>
        <v>131.41284999999999</v>
      </c>
    </row>
    <row r="416" spans="1:22">
      <c r="A416" s="153" t="s">
        <v>344</v>
      </c>
      <c r="B416" s="170">
        <v>2018169</v>
      </c>
      <c r="C416" s="153" t="s">
        <v>1913</v>
      </c>
      <c r="D416" s="153" t="s">
        <v>1914</v>
      </c>
      <c r="F416" s="153" t="s">
        <v>403</v>
      </c>
      <c r="G416" s="153" t="s">
        <v>96</v>
      </c>
      <c r="H416" s="153" t="s">
        <v>492</v>
      </c>
      <c r="I416" s="153" t="s">
        <v>492</v>
      </c>
      <c r="J416" s="153" t="s">
        <v>433</v>
      </c>
      <c r="K416" s="153" t="s">
        <v>917</v>
      </c>
      <c r="L416" s="153" t="s">
        <v>1915</v>
      </c>
      <c r="M416" s="153" t="s">
        <v>409</v>
      </c>
      <c r="N416" s="153" t="s">
        <v>1916</v>
      </c>
      <c r="O416" s="170">
        <v>13920.87</v>
      </c>
      <c r="P416" s="170">
        <v>13920.87</v>
      </c>
      <c r="Q416" s="168" t="s">
        <v>245</v>
      </c>
      <c r="R416" s="168" t="str">
        <f t="shared" si="49"/>
        <v>B</v>
      </c>
      <c r="S416" s="154">
        <f t="shared" si="50"/>
        <v>417.62610000000001</v>
      </c>
    </row>
    <row r="417" spans="1:22">
      <c r="A417" s="153" t="s">
        <v>344</v>
      </c>
      <c r="B417" s="170">
        <v>2019003</v>
      </c>
      <c r="C417" s="153" t="s">
        <v>1917</v>
      </c>
      <c r="D417" s="153" t="s">
        <v>1918</v>
      </c>
      <c r="F417" s="153" t="s">
        <v>403</v>
      </c>
      <c r="G417" s="153" t="s">
        <v>96</v>
      </c>
      <c r="H417" s="153" t="s">
        <v>492</v>
      </c>
      <c r="I417" s="153" t="s">
        <v>493</v>
      </c>
      <c r="J417" s="153" t="s">
        <v>433</v>
      </c>
      <c r="K417" s="153" t="s">
        <v>1061</v>
      </c>
      <c r="L417" s="153" t="s">
        <v>422</v>
      </c>
      <c r="M417" s="153" t="s">
        <v>409</v>
      </c>
      <c r="N417" s="153" t="s">
        <v>1892</v>
      </c>
      <c r="O417" s="170">
        <v>13227.99</v>
      </c>
      <c r="P417" s="170">
        <v>13227.99</v>
      </c>
      <c r="Q417" s="168" t="s">
        <v>245</v>
      </c>
      <c r="R417" s="168" t="str">
        <f t="shared" si="49"/>
        <v>B</v>
      </c>
      <c r="S417" s="154">
        <f t="shared" si="50"/>
        <v>396.83969999999999</v>
      </c>
    </row>
    <row r="418" spans="1:22">
      <c r="A418" s="153" t="s">
        <v>344</v>
      </c>
      <c r="B418" s="170">
        <v>2019008</v>
      </c>
      <c r="C418" s="153" t="s">
        <v>1919</v>
      </c>
      <c r="D418" s="153" t="s">
        <v>1920</v>
      </c>
      <c r="F418" s="153" t="s">
        <v>403</v>
      </c>
      <c r="G418" s="153" t="s">
        <v>96</v>
      </c>
      <c r="H418" s="153" t="s">
        <v>433</v>
      </c>
      <c r="I418" s="153" t="s">
        <v>420</v>
      </c>
      <c r="J418" s="153" t="s">
        <v>434</v>
      </c>
      <c r="K418" s="153" t="s">
        <v>1096</v>
      </c>
      <c r="L418" s="153" t="s">
        <v>1921</v>
      </c>
      <c r="M418" s="153" t="s">
        <v>409</v>
      </c>
      <c r="N418" s="153" t="s">
        <v>1922</v>
      </c>
      <c r="O418" s="170">
        <v>32720.83</v>
      </c>
      <c r="P418" s="170">
        <v>32720.83</v>
      </c>
      <c r="Q418" s="168" t="s">
        <v>245</v>
      </c>
      <c r="R418" s="168" t="str">
        <f t="shared" si="49"/>
        <v>B</v>
      </c>
      <c r="S418" s="154">
        <f t="shared" si="50"/>
        <v>981.62490000000003</v>
      </c>
    </row>
    <row r="419" spans="1:22">
      <c r="A419" s="153" t="s">
        <v>344</v>
      </c>
      <c r="B419" s="170">
        <v>2019009</v>
      </c>
      <c r="C419" s="153" t="s">
        <v>1923</v>
      </c>
      <c r="D419" s="153" t="s">
        <v>1924</v>
      </c>
      <c r="F419" s="153" t="s">
        <v>403</v>
      </c>
      <c r="G419" s="153" t="s">
        <v>96</v>
      </c>
      <c r="H419" s="153" t="s">
        <v>433</v>
      </c>
      <c r="I419" s="153" t="s">
        <v>427</v>
      </c>
      <c r="J419" s="153" t="s">
        <v>434</v>
      </c>
      <c r="K419" s="153" t="s">
        <v>1061</v>
      </c>
      <c r="L419" s="153" t="s">
        <v>1249</v>
      </c>
      <c r="M419" s="153" t="s">
        <v>409</v>
      </c>
      <c r="N419" s="153" t="s">
        <v>1925</v>
      </c>
      <c r="O419" s="170">
        <v>18437.43</v>
      </c>
      <c r="P419" s="170">
        <v>18437.43</v>
      </c>
      <c r="Q419" s="168" t="s">
        <v>245</v>
      </c>
      <c r="R419" s="168" t="str">
        <f t="shared" si="49"/>
        <v>B</v>
      </c>
      <c r="S419" s="154">
        <f t="shared" si="50"/>
        <v>553.12289999999996</v>
      </c>
    </row>
    <row r="420" spans="1:22">
      <c r="A420" s="153" t="s">
        <v>344</v>
      </c>
      <c r="B420" s="170">
        <v>2019010</v>
      </c>
      <c r="C420" s="153" t="s">
        <v>1926</v>
      </c>
      <c r="D420" s="153" t="s">
        <v>1927</v>
      </c>
      <c r="F420" s="153" t="s">
        <v>403</v>
      </c>
      <c r="G420" s="153" t="s">
        <v>96</v>
      </c>
      <c r="H420" s="153" t="s">
        <v>492</v>
      </c>
      <c r="I420" s="153" t="s">
        <v>699</v>
      </c>
      <c r="J420" s="153" t="s">
        <v>433</v>
      </c>
      <c r="K420" s="153" t="s">
        <v>1076</v>
      </c>
      <c r="L420" s="153" t="s">
        <v>927</v>
      </c>
      <c r="M420" s="153" t="s">
        <v>409</v>
      </c>
      <c r="N420" s="153" t="s">
        <v>1051</v>
      </c>
      <c r="O420" s="170">
        <v>28535.07</v>
      </c>
      <c r="P420" s="170">
        <v>28535.07</v>
      </c>
      <c r="Q420" s="168" t="s">
        <v>254</v>
      </c>
      <c r="R420" s="168" t="str">
        <f t="shared" si="49"/>
        <v>C</v>
      </c>
      <c r="S420" s="154">
        <f t="shared" si="50"/>
        <v>2853.5070000000001</v>
      </c>
      <c r="T420" s="153">
        <v>1</v>
      </c>
      <c r="U420" s="153">
        <v>0</v>
      </c>
    </row>
    <row r="421" spans="1:22">
      <c r="A421" s="153" t="s">
        <v>344</v>
      </c>
      <c r="B421" s="170">
        <v>2019011</v>
      </c>
      <c r="C421" s="153" t="s">
        <v>1928</v>
      </c>
      <c r="D421" s="153" t="s">
        <v>1929</v>
      </c>
      <c r="F421" s="153" t="s">
        <v>403</v>
      </c>
      <c r="G421" s="153" t="s">
        <v>96</v>
      </c>
      <c r="H421" s="153" t="s">
        <v>492</v>
      </c>
      <c r="I421" s="153" t="s">
        <v>492</v>
      </c>
      <c r="J421" s="153" t="s">
        <v>433</v>
      </c>
      <c r="K421" s="153" t="s">
        <v>912</v>
      </c>
      <c r="L421" s="153" t="s">
        <v>1930</v>
      </c>
      <c r="M421" s="153" t="s">
        <v>409</v>
      </c>
      <c r="N421" s="153" t="s">
        <v>1931</v>
      </c>
      <c r="O421" s="170">
        <v>25216.78</v>
      </c>
      <c r="P421" s="170">
        <v>25216.78</v>
      </c>
      <c r="Q421" s="168" t="s">
        <v>258</v>
      </c>
      <c r="R421" s="168" t="str">
        <f t="shared" si="49"/>
        <v>A</v>
      </c>
      <c r="S421" s="154">
        <f t="shared" si="50"/>
        <v>126.0839</v>
      </c>
    </row>
    <row r="422" spans="1:22">
      <c r="A422" s="153" t="s">
        <v>344</v>
      </c>
      <c r="B422" s="170">
        <v>2019022</v>
      </c>
      <c r="C422" s="153" t="s">
        <v>1932</v>
      </c>
      <c r="D422" s="153" t="s">
        <v>1933</v>
      </c>
      <c r="F422" s="153" t="s">
        <v>403</v>
      </c>
      <c r="G422" s="153" t="s">
        <v>96</v>
      </c>
      <c r="H422" s="153" t="s">
        <v>492</v>
      </c>
      <c r="I422" s="153" t="s">
        <v>492</v>
      </c>
      <c r="J422" s="153" t="s">
        <v>433</v>
      </c>
      <c r="K422" s="153" t="s">
        <v>912</v>
      </c>
      <c r="L422" s="153" t="s">
        <v>1934</v>
      </c>
      <c r="M422" s="153" t="s">
        <v>409</v>
      </c>
      <c r="N422" s="153" t="s">
        <v>1935</v>
      </c>
      <c r="O422" s="170">
        <v>33328.620000000003</v>
      </c>
      <c r="P422" s="170">
        <v>33328.620000000003</v>
      </c>
      <c r="Q422" s="168" t="s">
        <v>245</v>
      </c>
      <c r="R422" s="168" t="str">
        <f t="shared" si="49"/>
        <v>B</v>
      </c>
      <c r="S422" s="154">
        <f t="shared" si="50"/>
        <v>999.85860000000002</v>
      </c>
    </row>
    <row r="423" spans="1:22">
      <c r="A423" s="153" t="s">
        <v>344</v>
      </c>
      <c r="B423" s="170">
        <v>2019032</v>
      </c>
      <c r="C423" s="153" t="s">
        <v>1936</v>
      </c>
      <c r="D423" s="153" t="s">
        <v>1937</v>
      </c>
      <c r="F423" s="153" t="s">
        <v>403</v>
      </c>
      <c r="G423" s="153" t="s">
        <v>96</v>
      </c>
      <c r="H423" s="153" t="s">
        <v>492</v>
      </c>
      <c r="I423" s="153" t="s">
        <v>492</v>
      </c>
      <c r="J423" s="153" t="s">
        <v>433</v>
      </c>
      <c r="K423" s="153" t="s">
        <v>926</v>
      </c>
      <c r="L423" s="153" t="s">
        <v>582</v>
      </c>
      <c r="M423" s="153" t="s">
        <v>409</v>
      </c>
      <c r="N423" s="153" t="s">
        <v>1864</v>
      </c>
      <c r="O423" s="170">
        <v>35453.269999999997</v>
      </c>
      <c r="P423" s="170">
        <v>35453.269999999997</v>
      </c>
      <c r="Q423" s="168" t="s">
        <v>245</v>
      </c>
      <c r="R423" s="168" t="str">
        <f t="shared" si="49"/>
        <v>B</v>
      </c>
      <c r="S423" s="154">
        <f t="shared" si="50"/>
        <v>1063.5980999999999</v>
      </c>
    </row>
    <row r="424" spans="1:22">
      <c r="A424" s="153" t="s">
        <v>344</v>
      </c>
      <c r="B424" s="170">
        <v>2019034</v>
      </c>
      <c r="C424" s="153" t="s">
        <v>1938</v>
      </c>
      <c r="D424" s="153" t="s">
        <v>1939</v>
      </c>
      <c r="F424" s="153" t="s">
        <v>403</v>
      </c>
      <c r="G424" s="153" t="s">
        <v>96</v>
      </c>
      <c r="H424" s="153" t="s">
        <v>492</v>
      </c>
      <c r="I424" s="153" t="s">
        <v>492</v>
      </c>
      <c r="J424" s="153" t="s">
        <v>433</v>
      </c>
      <c r="K424" s="153" t="s">
        <v>912</v>
      </c>
      <c r="L424" s="153" t="s">
        <v>995</v>
      </c>
      <c r="M424" s="153" t="s">
        <v>409</v>
      </c>
      <c r="N424" s="153" t="s">
        <v>1940</v>
      </c>
      <c r="O424" s="170">
        <v>24163.73</v>
      </c>
      <c r="P424" s="170">
        <v>24163.73</v>
      </c>
      <c r="Q424" s="168" t="s">
        <v>245</v>
      </c>
      <c r="R424" s="168" t="str">
        <f t="shared" si="49"/>
        <v>B</v>
      </c>
      <c r="S424" s="154">
        <f t="shared" si="50"/>
        <v>724.91189999999995</v>
      </c>
    </row>
    <row r="425" spans="1:22">
      <c r="A425" s="153" t="s">
        <v>344</v>
      </c>
      <c r="B425" s="170">
        <v>2019038</v>
      </c>
      <c r="C425" s="153" t="s">
        <v>1941</v>
      </c>
      <c r="D425" s="153" t="s">
        <v>1942</v>
      </c>
      <c r="F425" s="153" t="s">
        <v>403</v>
      </c>
      <c r="G425" s="153" t="s">
        <v>96</v>
      </c>
      <c r="H425" s="153" t="s">
        <v>492</v>
      </c>
      <c r="I425" s="153" t="s">
        <v>553</v>
      </c>
      <c r="J425" s="153" t="s">
        <v>433</v>
      </c>
      <c r="K425" s="153" t="s">
        <v>912</v>
      </c>
      <c r="L425" s="153" t="s">
        <v>1943</v>
      </c>
      <c r="M425" s="153" t="s">
        <v>409</v>
      </c>
      <c r="N425" s="153" t="s">
        <v>1747</v>
      </c>
      <c r="O425" s="170">
        <v>15409.57</v>
      </c>
      <c r="P425" s="170">
        <v>15409.57</v>
      </c>
      <c r="Q425" s="168" t="s">
        <v>245</v>
      </c>
      <c r="R425" s="168" t="str">
        <f t="shared" si="49"/>
        <v>B</v>
      </c>
      <c r="S425" s="154">
        <f t="shared" si="50"/>
        <v>462.28709999999995</v>
      </c>
    </row>
    <row r="426" spans="1:22">
      <c r="A426" s="153" t="s">
        <v>344</v>
      </c>
      <c r="B426" s="170">
        <v>2019050</v>
      </c>
      <c r="C426" s="153" t="s">
        <v>1944</v>
      </c>
      <c r="D426" s="153" t="s">
        <v>1945</v>
      </c>
      <c r="F426" s="153" t="s">
        <v>403</v>
      </c>
      <c r="G426" s="153" t="s">
        <v>96</v>
      </c>
      <c r="H426" s="153" t="s">
        <v>828</v>
      </c>
      <c r="I426" s="153" t="s">
        <v>492</v>
      </c>
      <c r="J426" s="153" t="s">
        <v>492</v>
      </c>
      <c r="K426" s="153" t="s">
        <v>912</v>
      </c>
      <c r="L426" s="153" t="s">
        <v>572</v>
      </c>
      <c r="M426" s="153" t="s">
        <v>409</v>
      </c>
      <c r="N426" s="153" t="s">
        <v>1326</v>
      </c>
      <c r="O426" s="170">
        <v>21660.53</v>
      </c>
      <c r="P426" s="170">
        <v>21660.53</v>
      </c>
      <c r="Q426" s="168" t="s">
        <v>245</v>
      </c>
      <c r="R426" s="168" t="s">
        <v>254</v>
      </c>
      <c r="S426" s="154">
        <f t="shared" si="50"/>
        <v>2166.0529999999999</v>
      </c>
      <c r="T426" s="153">
        <v>3</v>
      </c>
      <c r="U426" s="153">
        <v>0</v>
      </c>
      <c r="V426" s="153" t="s">
        <v>498</v>
      </c>
    </row>
    <row r="427" spans="1:22">
      <c r="A427" s="153" t="s">
        <v>344</v>
      </c>
      <c r="B427" s="170">
        <v>2019058</v>
      </c>
      <c r="C427" s="153" t="s">
        <v>1946</v>
      </c>
      <c r="D427" s="153" t="s">
        <v>1947</v>
      </c>
      <c r="F427" s="153" t="s">
        <v>403</v>
      </c>
      <c r="G427" s="153" t="s">
        <v>96</v>
      </c>
      <c r="H427" s="153" t="s">
        <v>492</v>
      </c>
      <c r="I427" s="153" t="s">
        <v>492</v>
      </c>
      <c r="J427" s="153" t="s">
        <v>433</v>
      </c>
      <c r="K427" s="153" t="s">
        <v>912</v>
      </c>
      <c r="L427" s="153" t="s">
        <v>1269</v>
      </c>
      <c r="M427" s="153" t="s">
        <v>409</v>
      </c>
      <c r="N427" s="153" t="s">
        <v>1870</v>
      </c>
      <c r="O427" s="170">
        <v>29408.2</v>
      </c>
      <c r="P427" s="170">
        <v>29408.2</v>
      </c>
      <c r="Q427" s="168" t="s">
        <v>245</v>
      </c>
      <c r="R427" s="168" t="str">
        <f t="shared" si="49"/>
        <v>B</v>
      </c>
      <c r="S427" s="154">
        <f t="shared" si="50"/>
        <v>882.24599999999998</v>
      </c>
    </row>
    <row r="428" spans="1:22">
      <c r="A428" s="153" t="s">
        <v>344</v>
      </c>
      <c r="B428" s="170">
        <v>2019067</v>
      </c>
      <c r="C428" s="153" t="s">
        <v>1948</v>
      </c>
      <c r="D428" s="153" t="s">
        <v>1949</v>
      </c>
      <c r="F428" s="153" t="s">
        <v>403</v>
      </c>
      <c r="G428" s="153" t="s">
        <v>96</v>
      </c>
      <c r="H428" s="153" t="s">
        <v>492</v>
      </c>
      <c r="I428" s="153" t="s">
        <v>492</v>
      </c>
      <c r="J428" s="153" t="s">
        <v>433</v>
      </c>
      <c r="K428" s="153" t="s">
        <v>1061</v>
      </c>
      <c r="L428" s="153" t="s">
        <v>1950</v>
      </c>
      <c r="M428" s="153" t="s">
        <v>409</v>
      </c>
      <c r="N428" s="153" t="s">
        <v>1951</v>
      </c>
      <c r="O428" s="170">
        <v>8744.9599999999991</v>
      </c>
      <c r="P428" s="170">
        <v>8744.9599999999991</v>
      </c>
      <c r="Q428" s="168" t="s">
        <v>258</v>
      </c>
      <c r="R428" s="168" t="str">
        <f t="shared" si="49"/>
        <v>A</v>
      </c>
      <c r="S428" s="154">
        <f t="shared" si="50"/>
        <v>43.724799999999995</v>
      </c>
    </row>
    <row r="429" spans="1:22">
      <c r="A429" s="153" t="s">
        <v>344</v>
      </c>
      <c r="B429" s="170">
        <v>2019076</v>
      </c>
      <c r="C429" s="153" t="s">
        <v>1952</v>
      </c>
      <c r="D429" s="153" t="s">
        <v>1953</v>
      </c>
      <c r="F429" s="153" t="s">
        <v>403</v>
      </c>
      <c r="G429" s="153" t="s">
        <v>96</v>
      </c>
      <c r="H429" s="153" t="s">
        <v>492</v>
      </c>
      <c r="I429" s="153" t="s">
        <v>553</v>
      </c>
      <c r="J429" s="153" t="s">
        <v>433</v>
      </c>
      <c r="K429" s="153" t="s">
        <v>958</v>
      </c>
      <c r="L429" s="153" t="s">
        <v>1954</v>
      </c>
      <c r="M429" s="153" t="s">
        <v>409</v>
      </c>
      <c r="N429" s="153" t="s">
        <v>1955</v>
      </c>
      <c r="O429" s="170">
        <v>30465.49</v>
      </c>
      <c r="P429" s="170">
        <v>30465.49</v>
      </c>
      <c r="Q429" s="168" t="s">
        <v>245</v>
      </c>
      <c r="R429" s="168" t="str">
        <f t="shared" si="49"/>
        <v>B</v>
      </c>
      <c r="S429" s="154">
        <f t="shared" si="50"/>
        <v>913.96469999999999</v>
      </c>
    </row>
    <row r="430" spans="1:22">
      <c r="A430" s="153" t="s">
        <v>344</v>
      </c>
      <c r="B430" s="170">
        <v>2019077</v>
      </c>
      <c r="C430" s="153" t="s">
        <v>1956</v>
      </c>
      <c r="D430" s="153" t="s">
        <v>1957</v>
      </c>
      <c r="F430" s="153" t="s">
        <v>403</v>
      </c>
      <c r="G430" s="153" t="s">
        <v>96</v>
      </c>
      <c r="H430" s="153" t="s">
        <v>433</v>
      </c>
      <c r="I430" s="153" t="s">
        <v>828</v>
      </c>
      <c r="J430" s="153" t="s">
        <v>434</v>
      </c>
      <c r="K430" s="153" t="s">
        <v>912</v>
      </c>
      <c r="L430" s="153" t="s">
        <v>1958</v>
      </c>
      <c r="M430" s="153" t="s">
        <v>409</v>
      </c>
      <c r="N430" s="153" t="s">
        <v>1864</v>
      </c>
      <c r="O430" s="170">
        <v>35931.97</v>
      </c>
      <c r="P430" s="170">
        <v>35931.97</v>
      </c>
      <c r="Q430" s="168" t="s">
        <v>245</v>
      </c>
      <c r="R430" s="168" t="str">
        <f t="shared" si="49"/>
        <v>B</v>
      </c>
      <c r="S430" s="154">
        <f t="shared" si="50"/>
        <v>1077.9591</v>
      </c>
    </row>
    <row r="431" spans="1:22">
      <c r="A431" s="153" t="s">
        <v>344</v>
      </c>
      <c r="B431" s="170">
        <v>2019080</v>
      </c>
      <c r="C431" s="153" t="s">
        <v>1959</v>
      </c>
      <c r="D431" s="153" t="s">
        <v>1960</v>
      </c>
      <c r="F431" s="153" t="s">
        <v>403</v>
      </c>
      <c r="G431" s="153" t="s">
        <v>96</v>
      </c>
      <c r="H431" s="153" t="s">
        <v>492</v>
      </c>
      <c r="I431" s="153" t="s">
        <v>492</v>
      </c>
      <c r="J431" s="153" t="s">
        <v>433</v>
      </c>
      <c r="K431" s="153" t="s">
        <v>955</v>
      </c>
      <c r="L431" s="153" t="s">
        <v>760</v>
      </c>
      <c r="M431" s="153" t="s">
        <v>409</v>
      </c>
      <c r="N431" s="153" t="s">
        <v>1961</v>
      </c>
      <c r="O431" s="170">
        <v>30591.51</v>
      </c>
      <c r="P431" s="170">
        <v>30591.51</v>
      </c>
      <c r="Q431" s="168" t="s">
        <v>245</v>
      </c>
      <c r="R431" s="168" t="str">
        <f t="shared" si="49"/>
        <v>B</v>
      </c>
      <c r="S431" s="154">
        <f t="shared" si="50"/>
        <v>917.74529999999993</v>
      </c>
    </row>
    <row r="432" spans="1:22">
      <c r="A432" s="153" t="s">
        <v>344</v>
      </c>
      <c r="B432" s="170">
        <v>2019091</v>
      </c>
      <c r="C432" s="153" t="s">
        <v>1962</v>
      </c>
      <c r="D432" s="153" t="s">
        <v>1963</v>
      </c>
      <c r="F432" s="153" t="s">
        <v>403</v>
      </c>
      <c r="G432" s="153" t="s">
        <v>96</v>
      </c>
      <c r="H432" s="153" t="s">
        <v>492</v>
      </c>
      <c r="I432" s="153" t="s">
        <v>492</v>
      </c>
      <c r="J432" s="153" t="s">
        <v>433</v>
      </c>
      <c r="K432" s="153" t="s">
        <v>958</v>
      </c>
      <c r="L432" s="153" t="s">
        <v>973</v>
      </c>
      <c r="M432" s="153" t="s">
        <v>409</v>
      </c>
      <c r="N432" s="153" t="s">
        <v>1897</v>
      </c>
      <c r="O432" s="170">
        <v>26178.12</v>
      </c>
      <c r="P432" s="170">
        <v>26178.12</v>
      </c>
      <c r="Q432" s="168" t="s">
        <v>258</v>
      </c>
      <c r="R432" s="168" t="str">
        <f t="shared" si="49"/>
        <v>A</v>
      </c>
      <c r="S432" s="154">
        <f t="shared" si="50"/>
        <v>130.89060000000001</v>
      </c>
    </row>
    <row r="433" spans="1:22">
      <c r="A433" s="153" t="s">
        <v>344</v>
      </c>
      <c r="B433" s="170">
        <v>2019094</v>
      </c>
      <c r="C433" s="153" t="s">
        <v>1964</v>
      </c>
      <c r="D433" s="153" t="s">
        <v>1965</v>
      </c>
      <c r="F433" s="153" t="s">
        <v>403</v>
      </c>
      <c r="G433" s="153" t="s">
        <v>96</v>
      </c>
      <c r="H433" s="153" t="s">
        <v>492</v>
      </c>
      <c r="I433" s="153" t="s">
        <v>492</v>
      </c>
      <c r="J433" s="153" t="s">
        <v>433</v>
      </c>
      <c r="K433" s="153" t="s">
        <v>955</v>
      </c>
      <c r="L433" s="153" t="s">
        <v>1966</v>
      </c>
      <c r="M433" s="153" t="s">
        <v>409</v>
      </c>
      <c r="N433" s="153" t="s">
        <v>726</v>
      </c>
      <c r="O433" s="170">
        <v>21803.040000000001</v>
      </c>
      <c r="P433" s="170">
        <v>21803.040000000001</v>
      </c>
      <c r="Q433" s="168" t="s">
        <v>254</v>
      </c>
      <c r="R433" s="168" t="str">
        <f t="shared" si="49"/>
        <v>C</v>
      </c>
      <c r="S433" s="154">
        <f t="shared" si="50"/>
        <v>2180.3040000000001</v>
      </c>
      <c r="T433" s="153">
        <v>5</v>
      </c>
      <c r="U433" s="153">
        <v>0</v>
      </c>
    </row>
    <row r="434" spans="1:22">
      <c r="A434" s="153" t="s">
        <v>344</v>
      </c>
      <c r="B434" s="170">
        <v>2019096</v>
      </c>
      <c r="C434" s="153" t="s">
        <v>1967</v>
      </c>
      <c r="D434" s="153" t="s">
        <v>1968</v>
      </c>
      <c r="F434" s="153" t="s">
        <v>403</v>
      </c>
      <c r="G434" s="153" t="s">
        <v>96</v>
      </c>
      <c r="H434" s="153" t="s">
        <v>492</v>
      </c>
      <c r="I434" s="153" t="s">
        <v>492</v>
      </c>
      <c r="J434" s="153" t="s">
        <v>433</v>
      </c>
      <c r="K434" s="153" t="s">
        <v>958</v>
      </c>
      <c r="L434" s="153" t="s">
        <v>644</v>
      </c>
      <c r="M434" s="153" t="s">
        <v>409</v>
      </c>
      <c r="N434" s="153" t="s">
        <v>785</v>
      </c>
      <c r="O434" s="170">
        <v>32621.71</v>
      </c>
      <c r="P434" s="170">
        <v>32621.71</v>
      </c>
      <c r="Q434" s="168" t="s">
        <v>245</v>
      </c>
      <c r="R434" s="168" t="str">
        <f t="shared" si="49"/>
        <v>B</v>
      </c>
      <c r="S434" s="154">
        <f t="shared" si="50"/>
        <v>978.65129999999999</v>
      </c>
      <c r="T434" s="153">
        <v>1</v>
      </c>
      <c r="U434" s="153">
        <v>0</v>
      </c>
    </row>
    <row r="435" spans="1:22">
      <c r="A435" s="153" t="s">
        <v>344</v>
      </c>
      <c r="B435" s="170">
        <v>2019098</v>
      </c>
      <c r="C435" s="153" t="s">
        <v>1969</v>
      </c>
      <c r="D435" s="153" t="s">
        <v>1970</v>
      </c>
      <c r="F435" s="153" t="s">
        <v>403</v>
      </c>
      <c r="G435" s="153" t="s">
        <v>96</v>
      </c>
      <c r="H435" s="153" t="s">
        <v>492</v>
      </c>
      <c r="I435" s="153" t="s">
        <v>492</v>
      </c>
      <c r="J435" s="153" t="s">
        <v>433</v>
      </c>
      <c r="K435" s="153" t="s">
        <v>1100</v>
      </c>
      <c r="L435" s="153" t="s">
        <v>587</v>
      </c>
      <c r="M435" s="153" t="s">
        <v>409</v>
      </c>
      <c r="N435" s="153" t="s">
        <v>1578</v>
      </c>
      <c r="O435" s="170">
        <v>23846.959999999999</v>
      </c>
      <c r="P435" s="170">
        <v>23846.959999999999</v>
      </c>
      <c r="Q435" s="168" t="s">
        <v>245</v>
      </c>
      <c r="R435" s="168" t="str">
        <f t="shared" si="49"/>
        <v>B</v>
      </c>
      <c r="S435" s="154">
        <f t="shared" si="50"/>
        <v>715.40879999999993</v>
      </c>
    </row>
    <row r="436" spans="1:22">
      <c r="A436" s="153" t="s">
        <v>344</v>
      </c>
      <c r="B436" s="170">
        <v>2019100</v>
      </c>
      <c r="C436" s="153" t="s">
        <v>1971</v>
      </c>
      <c r="D436" s="153" t="s">
        <v>1972</v>
      </c>
      <c r="F436" s="153" t="s">
        <v>403</v>
      </c>
      <c r="G436" s="153" t="s">
        <v>96</v>
      </c>
      <c r="H436" s="153" t="s">
        <v>492</v>
      </c>
      <c r="I436" s="153" t="s">
        <v>553</v>
      </c>
      <c r="J436" s="153" t="s">
        <v>433</v>
      </c>
      <c r="K436" s="153" t="s">
        <v>982</v>
      </c>
      <c r="L436" s="153" t="s">
        <v>995</v>
      </c>
      <c r="M436" s="153" t="s">
        <v>409</v>
      </c>
      <c r="N436" s="153" t="s">
        <v>1940</v>
      </c>
      <c r="O436" s="170">
        <v>24273.41</v>
      </c>
      <c r="P436" s="170">
        <v>24273.41</v>
      </c>
      <c r="Q436" s="168" t="s">
        <v>245</v>
      </c>
      <c r="R436" s="168" t="str">
        <f t="shared" si="49"/>
        <v>B</v>
      </c>
      <c r="S436" s="154">
        <f t="shared" si="50"/>
        <v>728.20229999999992</v>
      </c>
    </row>
    <row r="437" spans="1:22">
      <c r="A437" s="153" t="s">
        <v>344</v>
      </c>
      <c r="B437" s="170">
        <v>2019101</v>
      </c>
      <c r="C437" s="153" t="s">
        <v>1973</v>
      </c>
      <c r="D437" s="153" t="s">
        <v>1974</v>
      </c>
      <c r="F437" s="153" t="s">
        <v>403</v>
      </c>
      <c r="G437" s="153" t="s">
        <v>96</v>
      </c>
      <c r="H437" s="153" t="s">
        <v>492</v>
      </c>
      <c r="I437" s="153" t="s">
        <v>492</v>
      </c>
      <c r="J437" s="153" t="s">
        <v>433</v>
      </c>
      <c r="K437" s="153" t="s">
        <v>963</v>
      </c>
      <c r="L437" s="153" t="s">
        <v>1269</v>
      </c>
      <c r="M437" s="153" t="s">
        <v>409</v>
      </c>
      <c r="N437" s="153" t="s">
        <v>1870</v>
      </c>
      <c r="O437" s="170">
        <v>29636.66</v>
      </c>
      <c r="P437" s="170">
        <v>29636.66</v>
      </c>
      <c r="Q437" s="168" t="s">
        <v>258</v>
      </c>
      <c r="R437" s="168" t="str">
        <f t="shared" si="49"/>
        <v>A</v>
      </c>
      <c r="S437" s="154">
        <f t="shared" si="50"/>
        <v>148.1833</v>
      </c>
    </row>
    <row r="438" spans="1:22">
      <c r="A438" s="153" t="s">
        <v>344</v>
      </c>
      <c r="B438" s="170">
        <v>2019108</v>
      </c>
      <c r="C438" s="153" t="s">
        <v>1975</v>
      </c>
      <c r="D438" s="153" t="s">
        <v>1976</v>
      </c>
      <c r="F438" s="153" t="s">
        <v>403</v>
      </c>
      <c r="G438" s="153" t="s">
        <v>96</v>
      </c>
      <c r="H438" s="153" t="s">
        <v>492</v>
      </c>
      <c r="I438" s="153" t="s">
        <v>729</v>
      </c>
      <c r="J438" s="153" t="s">
        <v>433</v>
      </c>
      <c r="K438" s="153" t="s">
        <v>958</v>
      </c>
      <c r="L438" s="153" t="s">
        <v>1977</v>
      </c>
      <c r="M438" s="153" t="s">
        <v>409</v>
      </c>
      <c r="N438" s="153" t="s">
        <v>1157</v>
      </c>
      <c r="O438" s="170">
        <v>19913.189999999999</v>
      </c>
      <c r="P438" s="170">
        <v>19913.189999999999</v>
      </c>
      <c r="Q438" s="168" t="s">
        <v>258</v>
      </c>
      <c r="R438" s="168" t="str">
        <f t="shared" si="49"/>
        <v>A</v>
      </c>
      <c r="S438" s="154">
        <f t="shared" si="50"/>
        <v>99.565950000000001</v>
      </c>
    </row>
    <row r="439" spans="1:22">
      <c r="A439" s="153" t="s">
        <v>344</v>
      </c>
      <c r="B439" s="170">
        <v>2019134</v>
      </c>
      <c r="C439" s="153" t="s">
        <v>1978</v>
      </c>
      <c r="D439" s="153" t="s">
        <v>1979</v>
      </c>
      <c r="F439" s="153" t="s">
        <v>403</v>
      </c>
      <c r="G439" s="153" t="s">
        <v>96</v>
      </c>
      <c r="H439" s="153" t="s">
        <v>492</v>
      </c>
      <c r="I439" s="153" t="s">
        <v>413</v>
      </c>
      <c r="J439" s="153" t="s">
        <v>433</v>
      </c>
      <c r="K439" s="153" t="s">
        <v>982</v>
      </c>
      <c r="L439" s="153" t="s">
        <v>582</v>
      </c>
      <c r="M439" s="153" t="s">
        <v>409</v>
      </c>
      <c r="N439" s="153" t="s">
        <v>1864</v>
      </c>
      <c r="O439" s="170">
        <v>34993.11</v>
      </c>
      <c r="P439" s="170">
        <v>34993.11</v>
      </c>
      <c r="Q439" s="168" t="s">
        <v>258</v>
      </c>
      <c r="R439" s="168" t="str">
        <f t="shared" si="49"/>
        <v>A</v>
      </c>
      <c r="S439" s="154">
        <f t="shared" si="50"/>
        <v>174.96555000000001</v>
      </c>
    </row>
    <row r="440" spans="1:22">
      <c r="A440" s="153" t="s">
        <v>344</v>
      </c>
      <c r="B440" s="170">
        <v>2019135</v>
      </c>
      <c r="C440" s="153" t="s">
        <v>1980</v>
      </c>
      <c r="D440" s="153" t="s">
        <v>1981</v>
      </c>
      <c r="F440" s="153" t="s">
        <v>403</v>
      </c>
      <c r="G440" s="153" t="s">
        <v>96</v>
      </c>
      <c r="H440" s="153" t="s">
        <v>433</v>
      </c>
      <c r="I440" s="153" t="s">
        <v>427</v>
      </c>
      <c r="J440" s="153" t="s">
        <v>434</v>
      </c>
      <c r="K440" s="153" t="s">
        <v>963</v>
      </c>
      <c r="L440" s="153" t="s">
        <v>1616</v>
      </c>
      <c r="M440" s="153" t="s">
        <v>409</v>
      </c>
      <c r="N440" s="153" t="s">
        <v>909</v>
      </c>
      <c r="O440" s="170">
        <v>34159.79</v>
      </c>
      <c r="P440" s="170">
        <v>34159.79</v>
      </c>
      <c r="Q440" s="168" t="s">
        <v>245</v>
      </c>
      <c r="R440" s="168" t="s">
        <v>254</v>
      </c>
      <c r="S440" s="154">
        <f t="shared" si="50"/>
        <v>3415.9790000000003</v>
      </c>
      <c r="T440" s="153">
        <v>6</v>
      </c>
      <c r="U440" s="153">
        <v>0</v>
      </c>
      <c r="V440" s="153" t="s">
        <v>498</v>
      </c>
    </row>
    <row r="441" spans="1:22">
      <c r="A441" s="153" t="s">
        <v>344</v>
      </c>
      <c r="B441" s="170">
        <v>2019136</v>
      </c>
      <c r="C441" s="153" t="s">
        <v>1982</v>
      </c>
      <c r="D441" s="153" t="s">
        <v>1983</v>
      </c>
      <c r="F441" s="153" t="s">
        <v>403</v>
      </c>
      <c r="G441" s="153" t="s">
        <v>96</v>
      </c>
      <c r="H441" s="153" t="s">
        <v>492</v>
      </c>
      <c r="I441" s="153" t="s">
        <v>553</v>
      </c>
      <c r="J441" s="153" t="s">
        <v>433</v>
      </c>
      <c r="K441" s="153" t="s">
        <v>966</v>
      </c>
      <c r="L441" s="153" t="s">
        <v>1984</v>
      </c>
      <c r="M441" s="153" t="s">
        <v>409</v>
      </c>
      <c r="N441" s="153" t="s">
        <v>1985</v>
      </c>
      <c r="O441" s="170">
        <v>29705.95</v>
      </c>
      <c r="P441" s="170">
        <v>29705.95</v>
      </c>
      <c r="Q441" s="168" t="s">
        <v>245</v>
      </c>
      <c r="R441" s="168" t="str">
        <f t="shared" si="49"/>
        <v>B</v>
      </c>
      <c r="S441" s="154">
        <f t="shared" si="50"/>
        <v>891.17849999999999</v>
      </c>
    </row>
    <row r="442" spans="1:22">
      <c r="A442" s="153" t="s">
        <v>344</v>
      </c>
      <c r="B442" s="170">
        <v>2019148</v>
      </c>
      <c r="C442" s="153" t="s">
        <v>1986</v>
      </c>
      <c r="D442" s="153" t="s">
        <v>1987</v>
      </c>
      <c r="F442" s="153" t="s">
        <v>403</v>
      </c>
      <c r="G442" s="153" t="s">
        <v>96</v>
      </c>
      <c r="H442" s="153" t="s">
        <v>828</v>
      </c>
      <c r="I442" s="153" t="s">
        <v>511</v>
      </c>
      <c r="J442" s="153" t="s">
        <v>492</v>
      </c>
      <c r="K442" s="153" t="s">
        <v>1226</v>
      </c>
      <c r="L442" s="153" t="s">
        <v>927</v>
      </c>
      <c r="M442" s="153" t="s">
        <v>409</v>
      </c>
      <c r="N442" s="153" t="s">
        <v>1051</v>
      </c>
      <c r="O442" s="170">
        <v>29271.82</v>
      </c>
      <c r="P442" s="170">
        <v>29271.82</v>
      </c>
      <c r="Q442" s="168" t="s">
        <v>245</v>
      </c>
      <c r="R442" s="168" t="str">
        <f t="shared" si="49"/>
        <v>B</v>
      </c>
      <c r="S442" s="154">
        <f t="shared" si="50"/>
        <v>878.15459999999996</v>
      </c>
      <c r="T442" s="153">
        <v>1</v>
      </c>
      <c r="U442" s="153">
        <v>0</v>
      </c>
    </row>
    <row r="443" spans="1:22">
      <c r="B443" s="179" t="s">
        <v>1988</v>
      </c>
      <c r="O443" s="170">
        <f>SUM(O390:O442)</f>
        <v>1222402.3699999999</v>
      </c>
      <c r="P443" s="170">
        <f>SUM(P390:P442)</f>
        <v>1222402.3699999999</v>
      </c>
      <c r="S443" s="156">
        <f>SUM(S390:S442)</f>
        <v>43234.352049999987</v>
      </c>
    </row>
    <row r="445" spans="1:22">
      <c r="A445" s="153" t="s">
        <v>345</v>
      </c>
      <c r="B445" s="170">
        <v>2017089</v>
      </c>
      <c r="C445" s="153" t="s">
        <v>1989</v>
      </c>
      <c r="D445" s="153" t="s">
        <v>1990</v>
      </c>
      <c r="F445" s="153" t="s">
        <v>403</v>
      </c>
      <c r="G445" s="153" t="s">
        <v>4</v>
      </c>
      <c r="H445" s="153" t="s">
        <v>413</v>
      </c>
      <c r="I445" s="153" t="s">
        <v>553</v>
      </c>
      <c r="J445" s="153" t="s">
        <v>414</v>
      </c>
      <c r="K445" s="153" t="s">
        <v>700</v>
      </c>
      <c r="L445" s="153" t="s">
        <v>1991</v>
      </c>
      <c r="M445" s="153" t="s">
        <v>409</v>
      </c>
      <c r="N445" s="153" t="s">
        <v>1992</v>
      </c>
      <c r="O445" s="170">
        <v>10156.86</v>
      </c>
      <c r="P445" s="170">
        <v>10156.86</v>
      </c>
      <c r="Q445" s="168" t="s">
        <v>245</v>
      </c>
      <c r="R445" s="168" t="str">
        <f t="shared" ref="R445:R450" si="51">Q445</f>
        <v>B</v>
      </c>
      <c r="S445" s="154">
        <f t="shared" ref="S445:S450" si="52">IF(E445="PLP",0,IF(E445="SRB",0,IF(G445="DEFERRED",O445*20%,IF(R445="A",O445*0.5%,IF(R445="B",O445*3%,O445*10%)))))</f>
        <v>304.70580000000001</v>
      </c>
    </row>
    <row r="446" spans="1:22">
      <c r="A446" s="153" t="s">
        <v>345</v>
      </c>
      <c r="B446" s="170">
        <v>2017105</v>
      </c>
      <c r="C446" s="153" t="s">
        <v>1993</v>
      </c>
      <c r="D446" s="153" t="s">
        <v>1994</v>
      </c>
      <c r="F446" s="153" t="s">
        <v>403</v>
      </c>
      <c r="G446" s="153" t="s">
        <v>4</v>
      </c>
      <c r="H446" s="153" t="s">
        <v>553</v>
      </c>
      <c r="I446" s="153" t="s">
        <v>413</v>
      </c>
      <c r="J446" s="153" t="s">
        <v>689</v>
      </c>
      <c r="K446" s="153" t="s">
        <v>407</v>
      </c>
      <c r="L446" s="153" t="s">
        <v>1995</v>
      </c>
      <c r="M446" s="153" t="s">
        <v>409</v>
      </c>
      <c r="N446" s="153" t="s">
        <v>1996</v>
      </c>
      <c r="O446" s="170">
        <v>558.04999999999995</v>
      </c>
      <c r="P446" s="170">
        <v>558.04999999999995</v>
      </c>
      <c r="Q446" s="168" t="s">
        <v>258</v>
      </c>
      <c r="R446" s="168" t="str">
        <f t="shared" si="51"/>
        <v>A</v>
      </c>
      <c r="S446" s="154">
        <f t="shared" si="52"/>
        <v>2.7902499999999999</v>
      </c>
    </row>
    <row r="447" spans="1:22">
      <c r="A447" s="153" t="s">
        <v>345</v>
      </c>
      <c r="B447" s="170">
        <v>2017113</v>
      </c>
      <c r="C447" s="153" t="s">
        <v>1997</v>
      </c>
      <c r="D447" s="153" t="s">
        <v>1998</v>
      </c>
      <c r="F447" s="153" t="s">
        <v>403</v>
      </c>
      <c r="G447" s="153" t="s">
        <v>4</v>
      </c>
      <c r="H447" s="153" t="s">
        <v>705</v>
      </c>
      <c r="I447" s="153" t="s">
        <v>426</v>
      </c>
      <c r="J447" s="153" t="s">
        <v>479</v>
      </c>
      <c r="K447" s="153" t="s">
        <v>407</v>
      </c>
      <c r="L447" s="153" t="s">
        <v>1999</v>
      </c>
      <c r="M447" s="153" t="s">
        <v>409</v>
      </c>
      <c r="N447" s="153" t="s">
        <v>2000</v>
      </c>
      <c r="O447" s="170">
        <v>16748.02</v>
      </c>
      <c r="P447" s="170">
        <v>16748.02</v>
      </c>
      <c r="Q447" s="168" t="s">
        <v>245</v>
      </c>
      <c r="R447" s="168" t="str">
        <f t="shared" si="51"/>
        <v>B</v>
      </c>
      <c r="S447" s="154">
        <f t="shared" si="52"/>
        <v>502.44060000000002</v>
      </c>
      <c r="T447" s="153">
        <v>1</v>
      </c>
      <c r="U447" s="153">
        <v>0</v>
      </c>
    </row>
    <row r="448" spans="1:22">
      <c r="A448" s="153" t="s">
        <v>345</v>
      </c>
      <c r="B448" s="170">
        <v>2017130</v>
      </c>
      <c r="C448" s="153" t="s">
        <v>2001</v>
      </c>
      <c r="D448" s="153" t="s">
        <v>2002</v>
      </c>
      <c r="F448" s="153" t="s">
        <v>403</v>
      </c>
      <c r="G448" s="153" t="s">
        <v>4</v>
      </c>
      <c r="H448" s="153" t="s">
        <v>405</v>
      </c>
      <c r="I448" s="153" t="s">
        <v>405</v>
      </c>
      <c r="J448" s="153" t="s">
        <v>763</v>
      </c>
      <c r="K448" s="153" t="s">
        <v>407</v>
      </c>
      <c r="L448" s="153" t="s">
        <v>2003</v>
      </c>
      <c r="M448" s="153" t="s">
        <v>409</v>
      </c>
      <c r="N448" s="153" t="s">
        <v>2004</v>
      </c>
      <c r="O448" s="170">
        <v>7408.94</v>
      </c>
      <c r="P448" s="170">
        <v>7408.94</v>
      </c>
      <c r="Q448" s="168" t="s">
        <v>245</v>
      </c>
      <c r="R448" s="168" t="str">
        <f t="shared" si="51"/>
        <v>B</v>
      </c>
      <c r="S448" s="154">
        <f t="shared" si="52"/>
        <v>222.26819999999998</v>
      </c>
    </row>
    <row r="449" spans="1:21">
      <c r="A449" s="153" t="s">
        <v>345</v>
      </c>
      <c r="B449" s="170">
        <v>2017132</v>
      </c>
      <c r="C449" s="153" t="s">
        <v>2005</v>
      </c>
      <c r="D449" s="153" t="s">
        <v>2006</v>
      </c>
      <c r="F449" s="153" t="s">
        <v>403</v>
      </c>
      <c r="G449" s="153" t="s">
        <v>4</v>
      </c>
      <c r="H449" s="153" t="s">
        <v>1292</v>
      </c>
      <c r="I449" s="153" t="s">
        <v>553</v>
      </c>
      <c r="J449" s="153" t="s">
        <v>1293</v>
      </c>
      <c r="K449" s="153" t="s">
        <v>684</v>
      </c>
      <c r="L449" s="153" t="s">
        <v>2007</v>
      </c>
      <c r="M449" s="153" t="s">
        <v>409</v>
      </c>
      <c r="N449" s="153" t="s">
        <v>2008</v>
      </c>
      <c r="O449" s="170">
        <v>18555.22</v>
      </c>
      <c r="P449" s="170">
        <v>18555.22</v>
      </c>
      <c r="Q449" s="168" t="s">
        <v>245</v>
      </c>
      <c r="R449" s="168" t="str">
        <f t="shared" si="51"/>
        <v>B</v>
      </c>
      <c r="S449" s="154">
        <f t="shared" si="52"/>
        <v>556.65660000000003</v>
      </c>
    </row>
    <row r="450" spans="1:21">
      <c r="A450" s="153" t="s">
        <v>345</v>
      </c>
      <c r="B450" s="170">
        <v>2017214</v>
      </c>
      <c r="C450" s="153" t="s">
        <v>2009</v>
      </c>
      <c r="D450" s="153" t="s">
        <v>2010</v>
      </c>
      <c r="F450" s="153" t="s">
        <v>403</v>
      </c>
      <c r="G450" s="153" t="s">
        <v>4</v>
      </c>
      <c r="H450" s="153" t="s">
        <v>689</v>
      </c>
      <c r="I450" s="153" t="s">
        <v>576</v>
      </c>
      <c r="J450" s="153" t="s">
        <v>1687</v>
      </c>
      <c r="K450" s="153" t="s">
        <v>684</v>
      </c>
      <c r="L450" s="153" t="s">
        <v>657</v>
      </c>
      <c r="M450" s="153" t="s">
        <v>409</v>
      </c>
      <c r="N450" s="153" t="s">
        <v>2011</v>
      </c>
      <c r="O450" s="170">
        <v>13119.8</v>
      </c>
      <c r="P450" s="170">
        <v>13119.8</v>
      </c>
      <c r="Q450" s="168" t="s">
        <v>245</v>
      </c>
      <c r="R450" s="168" t="str">
        <f t="shared" si="51"/>
        <v>B</v>
      </c>
      <c r="S450" s="154">
        <f t="shared" si="52"/>
        <v>393.59399999999994</v>
      </c>
    </row>
    <row r="451" spans="1:21">
      <c r="B451" s="179" t="s">
        <v>2012</v>
      </c>
      <c r="O451" s="170">
        <f>SUM(O445:O450)</f>
        <v>66546.89</v>
      </c>
      <c r="P451" s="170">
        <f>SUM(P445:P450)</f>
        <v>66546.89</v>
      </c>
      <c r="S451" s="156">
        <f>SUM(S445:S450)</f>
        <v>1982.4554499999999</v>
      </c>
    </row>
    <row r="453" spans="1:21">
      <c r="A453" s="153" t="s">
        <v>346</v>
      </c>
      <c r="B453" s="170">
        <v>1639</v>
      </c>
      <c r="C453" s="153" t="s">
        <v>2013</v>
      </c>
      <c r="D453" s="153" t="s">
        <v>2014</v>
      </c>
      <c r="F453" s="153" t="s">
        <v>403</v>
      </c>
      <c r="G453" s="153" t="s">
        <v>96</v>
      </c>
      <c r="H453" s="153" t="s">
        <v>492</v>
      </c>
      <c r="I453" s="153" t="s">
        <v>492</v>
      </c>
      <c r="J453" s="153" t="s">
        <v>433</v>
      </c>
      <c r="K453" s="153" t="s">
        <v>1750</v>
      </c>
      <c r="L453" s="153" t="s">
        <v>578</v>
      </c>
      <c r="M453" s="153" t="s">
        <v>409</v>
      </c>
      <c r="N453" s="153" t="s">
        <v>2015</v>
      </c>
      <c r="O453" s="170">
        <v>13565.86</v>
      </c>
      <c r="P453" s="170">
        <v>13565.86</v>
      </c>
      <c r="Q453" s="168" t="s">
        <v>254</v>
      </c>
      <c r="R453" s="168" t="str">
        <f t="shared" ref="R453:R454" si="53">Q453</f>
        <v>C</v>
      </c>
      <c r="S453" s="154">
        <f t="shared" ref="S453:S454" si="54">IF(E453="PLP",0,IF(E453="SRB",0,IF(G453="DEFERRED",O453*20%,IF(R453="A",O453*0.5%,IF(R453="B",O453*3%,O453*10%)))))</f>
        <v>1356.5860000000002</v>
      </c>
    </row>
    <row r="454" spans="1:21">
      <c r="A454" s="153" t="s">
        <v>346</v>
      </c>
      <c r="B454" s="170">
        <v>1647</v>
      </c>
      <c r="C454" s="153" t="s">
        <v>2016</v>
      </c>
      <c r="D454" s="153" t="s">
        <v>2017</v>
      </c>
      <c r="F454" s="153" t="s">
        <v>403</v>
      </c>
      <c r="G454" s="153" t="s">
        <v>96</v>
      </c>
      <c r="H454" s="153" t="s">
        <v>2018</v>
      </c>
      <c r="I454" s="153" t="s">
        <v>2019</v>
      </c>
      <c r="J454" s="153" t="s">
        <v>2020</v>
      </c>
      <c r="K454" s="153" t="s">
        <v>1750</v>
      </c>
      <c r="L454" s="153" t="s">
        <v>2021</v>
      </c>
      <c r="M454" s="153" t="s">
        <v>409</v>
      </c>
      <c r="N454" s="153" t="s">
        <v>2022</v>
      </c>
      <c r="O454" s="170">
        <v>21035.35</v>
      </c>
      <c r="P454" s="170">
        <v>21035.35</v>
      </c>
      <c r="Q454" s="168" t="s">
        <v>254</v>
      </c>
      <c r="R454" s="168" t="str">
        <f t="shared" si="53"/>
        <v>C</v>
      </c>
      <c r="S454" s="154">
        <f t="shared" si="54"/>
        <v>2103.5349999999999</v>
      </c>
      <c r="T454" s="153">
        <v>12</v>
      </c>
      <c r="U454" s="153">
        <v>12</v>
      </c>
    </row>
    <row r="455" spans="1:21">
      <c r="B455" s="179" t="s">
        <v>675</v>
      </c>
      <c r="O455" s="170">
        <f>SUM(O453:O454)</f>
        <v>34601.21</v>
      </c>
      <c r="P455" s="170">
        <f>SUM(P453:P454)</f>
        <v>34601.21</v>
      </c>
      <c r="S455" s="156">
        <f>SUM(S453:S454)</f>
        <v>3460.1210000000001</v>
      </c>
    </row>
    <row r="457" spans="1:21">
      <c r="A457" s="153" t="s">
        <v>347</v>
      </c>
      <c r="B457" s="170">
        <v>1007</v>
      </c>
      <c r="C457" s="153" t="s">
        <v>2023</v>
      </c>
      <c r="D457" s="153" t="s">
        <v>2024</v>
      </c>
      <c r="F457" s="153" t="s">
        <v>403</v>
      </c>
      <c r="G457" s="153" t="s">
        <v>313</v>
      </c>
      <c r="H457" s="153" t="s">
        <v>492</v>
      </c>
      <c r="I457" s="153" t="s">
        <v>492</v>
      </c>
      <c r="J457" s="153" t="s">
        <v>433</v>
      </c>
      <c r="K457" s="153" t="s">
        <v>494</v>
      </c>
      <c r="L457" s="153" t="s">
        <v>408</v>
      </c>
      <c r="M457" s="153" t="s">
        <v>409</v>
      </c>
      <c r="N457" s="153" t="s">
        <v>2025</v>
      </c>
      <c r="O457" s="170">
        <v>1785.15</v>
      </c>
      <c r="P457" s="170">
        <v>1785.15</v>
      </c>
      <c r="Q457" s="168" t="s">
        <v>254</v>
      </c>
      <c r="R457" s="168" t="str">
        <f t="shared" ref="R457:R520" si="55">Q457</f>
        <v>C</v>
      </c>
      <c r="S457" s="154">
        <f t="shared" ref="S457:S520" si="56">IF(E457="PLP",0,IF(E457="SRB",0,IF(G457="DEFERRED",O457*20%,IF(R457="A",O457*0.5%,IF(R457="B",O457*3%,O457*10%)))))</f>
        <v>178.51500000000001</v>
      </c>
    </row>
    <row r="458" spans="1:21">
      <c r="A458" s="153" t="s">
        <v>347</v>
      </c>
      <c r="B458" s="170">
        <v>1008</v>
      </c>
      <c r="C458" s="153" t="s">
        <v>2026</v>
      </c>
      <c r="D458" s="153" t="s">
        <v>2027</v>
      </c>
      <c r="F458" s="153" t="s">
        <v>403</v>
      </c>
      <c r="G458" s="155" t="s">
        <v>311</v>
      </c>
      <c r="H458" s="153" t="s">
        <v>841</v>
      </c>
      <c r="I458" s="153" t="s">
        <v>2028</v>
      </c>
      <c r="J458" s="153" t="s">
        <v>2029</v>
      </c>
      <c r="K458" s="153" t="s">
        <v>458</v>
      </c>
      <c r="L458" s="153" t="s">
        <v>2030</v>
      </c>
      <c r="M458" s="153" t="s">
        <v>409</v>
      </c>
      <c r="N458" s="153" t="s">
        <v>2031</v>
      </c>
      <c r="O458" s="170">
        <v>1624.44</v>
      </c>
      <c r="P458" s="170">
        <v>1624.44</v>
      </c>
      <c r="Q458" s="168" t="s">
        <v>461</v>
      </c>
      <c r="R458" s="168" t="str">
        <f t="shared" si="55"/>
        <v>DEF</v>
      </c>
      <c r="S458" s="154">
        <f t="shared" si="56"/>
        <v>324.88800000000003</v>
      </c>
    </row>
    <row r="459" spans="1:21">
      <c r="A459" s="153" t="s">
        <v>347</v>
      </c>
      <c r="B459" s="170">
        <v>1009</v>
      </c>
      <c r="C459" s="153" t="s">
        <v>2032</v>
      </c>
      <c r="D459" s="153" t="s">
        <v>2033</v>
      </c>
      <c r="F459" s="153" t="s">
        <v>403</v>
      </c>
      <c r="G459" s="153" t="s">
        <v>327</v>
      </c>
      <c r="H459" s="153" t="s">
        <v>492</v>
      </c>
      <c r="I459" s="153" t="s">
        <v>405</v>
      </c>
      <c r="J459" s="153" t="s">
        <v>433</v>
      </c>
      <c r="K459" s="153" t="s">
        <v>494</v>
      </c>
      <c r="L459" s="153" t="s">
        <v>2034</v>
      </c>
      <c r="M459" s="153" t="s">
        <v>409</v>
      </c>
      <c r="N459" s="153" t="s">
        <v>2035</v>
      </c>
      <c r="O459" s="170">
        <v>5533.78</v>
      </c>
      <c r="P459" s="170">
        <v>5533.78</v>
      </c>
      <c r="Q459" s="168" t="s">
        <v>245</v>
      </c>
      <c r="R459" s="168" t="str">
        <f t="shared" si="55"/>
        <v>B</v>
      </c>
      <c r="S459" s="154">
        <f t="shared" si="56"/>
        <v>166.01339999999999</v>
      </c>
    </row>
    <row r="460" spans="1:21">
      <c r="A460" s="153" t="s">
        <v>347</v>
      </c>
      <c r="B460" s="170">
        <v>1026</v>
      </c>
      <c r="C460" s="153" t="s">
        <v>2036</v>
      </c>
      <c r="D460" s="153" t="s">
        <v>2037</v>
      </c>
      <c r="F460" s="153" t="s">
        <v>403</v>
      </c>
      <c r="G460" s="155" t="s">
        <v>311</v>
      </c>
      <c r="H460" s="153" t="s">
        <v>2038</v>
      </c>
      <c r="I460" s="153" t="s">
        <v>2039</v>
      </c>
      <c r="J460" s="153" t="s">
        <v>2040</v>
      </c>
      <c r="K460" s="153" t="s">
        <v>458</v>
      </c>
      <c r="L460" s="153" t="s">
        <v>2041</v>
      </c>
      <c r="M460" s="153" t="s">
        <v>409</v>
      </c>
      <c r="N460" s="153" t="s">
        <v>1142</v>
      </c>
      <c r="O460" s="170">
        <v>14549.98</v>
      </c>
      <c r="P460" s="170">
        <v>14549.98</v>
      </c>
      <c r="Q460" s="168" t="s">
        <v>461</v>
      </c>
      <c r="R460" s="168" t="str">
        <f t="shared" si="55"/>
        <v>DEF</v>
      </c>
      <c r="S460" s="154">
        <f t="shared" si="56"/>
        <v>2909.9960000000001</v>
      </c>
    </row>
    <row r="461" spans="1:21">
      <c r="A461" s="153" t="s">
        <v>347</v>
      </c>
      <c r="B461" s="170">
        <v>1039</v>
      </c>
      <c r="C461" s="153" t="s">
        <v>2042</v>
      </c>
      <c r="D461" s="153" t="s">
        <v>1641</v>
      </c>
      <c r="F461" s="153" t="s">
        <v>403</v>
      </c>
      <c r="G461" s="153" t="s">
        <v>348</v>
      </c>
      <c r="H461" s="153" t="s">
        <v>492</v>
      </c>
      <c r="I461" s="153" t="s">
        <v>439</v>
      </c>
      <c r="J461" s="153" t="s">
        <v>433</v>
      </c>
      <c r="K461" s="153" t="s">
        <v>494</v>
      </c>
      <c r="L461" s="153" t="s">
        <v>1540</v>
      </c>
      <c r="M461" s="153" t="s">
        <v>409</v>
      </c>
      <c r="N461" s="153" t="s">
        <v>765</v>
      </c>
      <c r="O461" s="170">
        <v>18693.439999999999</v>
      </c>
      <c r="P461" s="170">
        <v>18693.439999999999</v>
      </c>
      <c r="Q461" s="168" t="s">
        <v>254</v>
      </c>
      <c r="R461" s="168" t="str">
        <f t="shared" si="55"/>
        <v>C</v>
      </c>
      <c r="S461" s="154">
        <f t="shared" si="56"/>
        <v>1869.3440000000001</v>
      </c>
      <c r="T461" s="153">
        <v>3</v>
      </c>
      <c r="U461" s="153">
        <v>0</v>
      </c>
    </row>
    <row r="462" spans="1:21">
      <c r="A462" s="153" t="s">
        <v>347</v>
      </c>
      <c r="B462" s="170">
        <v>1040</v>
      </c>
      <c r="C462" s="153" t="s">
        <v>2043</v>
      </c>
      <c r="D462" s="153" t="s">
        <v>2044</v>
      </c>
      <c r="F462" s="153" t="s">
        <v>403</v>
      </c>
      <c r="G462" s="153" t="s">
        <v>313</v>
      </c>
      <c r="H462" s="153" t="s">
        <v>492</v>
      </c>
      <c r="I462" s="153" t="s">
        <v>413</v>
      </c>
      <c r="J462" s="153" t="s">
        <v>433</v>
      </c>
      <c r="K462" s="153" t="s">
        <v>494</v>
      </c>
      <c r="L462" s="153" t="s">
        <v>2045</v>
      </c>
      <c r="M462" s="153" t="s">
        <v>409</v>
      </c>
      <c r="N462" s="153" t="s">
        <v>1664</v>
      </c>
      <c r="O462" s="170">
        <v>6372.18</v>
      </c>
      <c r="P462" s="170">
        <v>6372.18</v>
      </c>
      <c r="Q462" s="168" t="s">
        <v>258</v>
      </c>
      <c r="R462" s="168" t="str">
        <f t="shared" si="55"/>
        <v>A</v>
      </c>
      <c r="S462" s="154">
        <f t="shared" si="56"/>
        <v>31.860900000000001</v>
      </c>
    </row>
    <row r="463" spans="1:21">
      <c r="A463" s="153" t="s">
        <v>347</v>
      </c>
      <c r="B463" s="170">
        <v>1044</v>
      </c>
      <c r="C463" s="153" t="s">
        <v>2046</v>
      </c>
      <c r="D463" s="153" t="s">
        <v>2047</v>
      </c>
      <c r="F463" s="153" t="s">
        <v>403</v>
      </c>
      <c r="G463" s="153" t="s">
        <v>313</v>
      </c>
      <c r="H463" s="153" t="s">
        <v>492</v>
      </c>
      <c r="I463" s="153" t="s">
        <v>553</v>
      </c>
      <c r="J463" s="153" t="s">
        <v>433</v>
      </c>
      <c r="K463" s="153" t="s">
        <v>494</v>
      </c>
      <c r="L463" s="153" t="s">
        <v>1097</v>
      </c>
      <c r="M463" s="153" t="s">
        <v>409</v>
      </c>
      <c r="N463" s="153" t="s">
        <v>2048</v>
      </c>
      <c r="O463" s="170">
        <v>21398.03</v>
      </c>
      <c r="P463" s="170">
        <v>21398.03</v>
      </c>
      <c r="Q463" s="168" t="s">
        <v>245</v>
      </c>
      <c r="R463" s="168" t="str">
        <f t="shared" si="55"/>
        <v>B</v>
      </c>
      <c r="S463" s="154">
        <f t="shared" si="56"/>
        <v>641.94089999999994</v>
      </c>
    </row>
    <row r="464" spans="1:21">
      <c r="A464" s="153" t="s">
        <v>347</v>
      </c>
      <c r="B464" s="170">
        <v>1074</v>
      </c>
      <c r="C464" s="153" t="s">
        <v>2049</v>
      </c>
      <c r="D464" s="153" t="s">
        <v>2050</v>
      </c>
      <c r="F464" s="153" t="s">
        <v>403</v>
      </c>
      <c r="G464" s="153" t="s">
        <v>313</v>
      </c>
      <c r="H464" s="153" t="s">
        <v>492</v>
      </c>
      <c r="I464" s="153" t="s">
        <v>553</v>
      </c>
      <c r="J464" s="153" t="s">
        <v>433</v>
      </c>
      <c r="K464" s="153" t="s">
        <v>1125</v>
      </c>
      <c r="L464" s="153" t="s">
        <v>2051</v>
      </c>
      <c r="M464" s="153" t="s">
        <v>409</v>
      </c>
      <c r="N464" s="153" t="s">
        <v>1765</v>
      </c>
      <c r="O464" s="170">
        <v>9939.6200000000008</v>
      </c>
      <c r="P464" s="170">
        <v>9939.6200000000008</v>
      </c>
      <c r="Q464" s="168" t="s">
        <v>245</v>
      </c>
      <c r="R464" s="168" t="str">
        <f t="shared" si="55"/>
        <v>B</v>
      </c>
      <c r="S464" s="154">
        <f t="shared" si="56"/>
        <v>298.18860000000001</v>
      </c>
    </row>
    <row r="465" spans="1:21">
      <c r="A465" s="153" t="s">
        <v>347</v>
      </c>
      <c r="B465" s="170">
        <v>1076</v>
      </c>
      <c r="C465" s="153" t="s">
        <v>2052</v>
      </c>
      <c r="D465" s="153" t="s">
        <v>2053</v>
      </c>
      <c r="F465" s="153" t="s">
        <v>403</v>
      </c>
      <c r="G465" s="153" t="s">
        <v>327</v>
      </c>
      <c r="H465" s="153" t="s">
        <v>492</v>
      </c>
      <c r="I465" s="153" t="s">
        <v>532</v>
      </c>
      <c r="J465" s="153" t="s">
        <v>433</v>
      </c>
      <c r="K465" s="153" t="s">
        <v>1125</v>
      </c>
      <c r="L465" s="153" t="s">
        <v>2054</v>
      </c>
      <c r="M465" s="153" t="s">
        <v>409</v>
      </c>
      <c r="N465" s="153" t="s">
        <v>824</v>
      </c>
      <c r="O465" s="170">
        <v>18558.29</v>
      </c>
      <c r="P465" s="170">
        <v>18558.29</v>
      </c>
      <c r="Q465" s="168" t="s">
        <v>245</v>
      </c>
      <c r="R465" s="168" t="str">
        <f t="shared" si="55"/>
        <v>B</v>
      </c>
      <c r="S465" s="154">
        <f t="shared" si="56"/>
        <v>556.74869999999999</v>
      </c>
    </row>
    <row r="466" spans="1:21">
      <c r="A466" s="153" t="s">
        <v>347</v>
      </c>
      <c r="B466" s="170">
        <v>1133</v>
      </c>
      <c r="C466" s="153" t="s">
        <v>2055</v>
      </c>
      <c r="D466" s="153" t="s">
        <v>2056</v>
      </c>
      <c r="F466" s="153" t="s">
        <v>403</v>
      </c>
      <c r="G466" s="153" t="s">
        <v>313</v>
      </c>
      <c r="H466" s="153" t="s">
        <v>492</v>
      </c>
      <c r="I466" s="153" t="s">
        <v>511</v>
      </c>
      <c r="J466" s="153" t="s">
        <v>433</v>
      </c>
      <c r="K466" s="153" t="s">
        <v>494</v>
      </c>
      <c r="L466" s="153" t="s">
        <v>447</v>
      </c>
      <c r="M466" s="153" t="s">
        <v>409</v>
      </c>
      <c r="N466" s="153" t="s">
        <v>2057</v>
      </c>
      <c r="O466" s="170">
        <v>2595.84</v>
      </c>
      <c r="P466" s="170">
        <v>2595.84</v>
      </c>
      <c r="Q466" s="168" t="s">
        <v>245</v>
      </c>
      <c r="R466" s="168" t="str">
        <f t="shared" si="55"/>
        <v>B</v>
      </c>
      <c r="S466" s="154">
        <f t="shared" si="56"/>
        <v>77.875200000000007</v>
      </c>
    </row>
    <row r="467" spans="1:21">
      <c r="A467" s="153" t="s">
        <v>347</v>
      </c>
      <c r="B467" s="170">
        <v>1137</v>
      </c>
      <c r="C467" s="153" t="s">
        <v>2058</v>
      </c>
      <c r="D467" s="153" t="s">
        <v>2059</v>
      </c>
      <c r="F467" s="153" t="s">
        <v>403</v>
      </c>
      <c r="G467" s="153" t="s">
        <v>313</v>
      </c>
      <c r="H467" s="153" t="s">
        <v>492</v>
      </c>
      <c r="I467" s="153" t="s">
        <v>413</v>
      </c>
      <c r="J467" s="153" t="s">
        <v>433</v>
      </c>
      <c r="K467" s="153" t="s">
        <v>494</v>
      </c>
      <c r="L467" s="153" t="s">
        <v>465</v>
      </c>
      <c r="M467" s="153" t="s">
        <v>409</v>
      </c>
      <c r="N467" s="153" t="s">
        <v>2035</v>
      </c>
      <c r="O467" s="170">
        <v>4838.87</v>
      </c>
      <c r="P467" s="170">
        <v>4838.87</v>
      </c>
      <c r="Q467" s="168" t="s">
        <v>245</v>
      </c>
      <c r="R467" s="168" t="str">
        <f t="shared" si="55"/>
        <v>B</v>
      </c>
      <c r="S467" s="154">
        <f t="shared" si="56"/>
        <v>145.1661</v>
      </c>
    </row>
    <row r="468" spans="1:21">
      <c r="A468" s="153" t="s">
        <v>347</v>
      </c>
      <c r="B468" s="170">
        <v>1163</v>
      </c>
      <c r="C468" s="153" t="s">
        <v>2060</v>
      </c>
      <c r="D468" s="153" t="s">
        <v>1124</v>
      </c>
      <c r="F468" s="153" t="s">
        <v>403</v>
      </c>
      <c r="G468" s="153" t="s">
        <v>329</v>
      </c>
      <c r="H468" s="153" t="s">
        <v>492</v>
      </c>
      <c r="I468" s="153" t="s">
        <v>413</v>
      </c>
      <c r="J468" s="153" t="s">
        <v>433</v>
      </c>
      <c r="K468" s="153" t="s">
        <v>1125</v>
      </c>
      <c r="L468" s="153" t="s">
        <v>2061</v>
      </c>
      <c r="M468" s="153" t="s">
        <v>409</v>
      </c>
      <c r="N468" s="153" t="s">
        <v>2062</v>
      </c>
      <c r="O468" s="170">
        <v>75555.8</v>
      </c>
      <c r="P468" s="170">
        <v>75555.8</v>
      </c>
      <c r="Q468" s="168" t="s">
        <v>1128</v>
      </c>
      <c r="R468" s="168" t="str">
        <f t="shared" si="55"/>
        <v>INT</v>
      </c>
      <c r="S468" s="154">
        <f t="shared" si="56"/>
        <v>7555.5800000000008</v>
      </c>
    </row>
    <row r="469" spans="1:21">
      <c r="A469" s="153" t="s">
        <v>347</v>
      </c>
      <c r="B469" s="170">
        <v>1401</v>
      </c>
      <c r="C469" s="153" t="s">
        <v>2063</v>
      </c>
      <c r="D469" s="153" t="s">
        <v>2064</v>
      </c>
      <c r="F469" s="153" t="s">
        <v>403</v>
      </c>
      <c r="G469" s="153" t="s">
        <v>326</v>
      </c>
      <c r="H469" s="153" t="s">
        <v>492</v>
      </c>
      <c r="I469" s="153" t="s">
        <v>492</v>
      </c>
      <c r="J469" s="153" t="s">
        <v>433</v>
      </c>
      <c r="K469" s="153" t="s">
        <v>611</v>
      </c>
      <c r="L469" s="153" t="s">
        <v>2065</v>
      </c>
      <c r="M469" s="153" t="s">
        <v>409</v>
      </c>
      <c r="N469" s="153" t="s">
        <v>928</v>
      </c>
      <c r="O469" s="170">
        <v>112106.01</v>
      </c>
      <c r="P469" s="170">
        <v>112106.01</v>
      </c>
      <c r="Q469" s="168" t="s">
        <v>258</v>
      </c>
      <c r="R469" s="168" t="str">
        <f t="shared" si="55"/>
        <v>A</v>
      </c>
      <c r="S469" s="154">
        <f t="shared" si="56"/>
        <v>560.53004999999996</v>
      </c>
    </row>
    <row r="470" spans="1:21">
      <c r="A470" s="153" t="s">
        <v>347</v>
      </c>
      <c r="B470" s="170">
        <v>1497</v>
      </c>
      <c r="C470" s="153" t="s">
        <v>2066</v>
      </c>
      <c r="D470" s="153" t="s">
        <v>2067</v>
      </c>
      <c r="F470" s="153" t="s">
        <v>403</v>
      </c>
      <c r="G470" s="153" t="s">
        <v>313</v>
      </c>
      <c r="H470" s="153" t="s">
        <v>433</v>
      </c>
      <c r="I470" s="153" t="s">
        <v>492</v>
      </c>
      <c r="J470" s="153" t="s">
        <v>434</v>
      </c>
      <c r="K470" s="153" t="s">
        <v>494</v>
      </c>
      <c r="L470" s="153" t="s">
        <v>2068</v>
      </c>
      <c r="M470" s="153" t="s">
        <v>409</v>
      </c>
      <c r="N470" s="153" t="s">
        <v>2069</v>
      </c>
      <c r="O470" s="170">
        <v>3854.47</v>
      </c>
      <c r="P470" s="170">
        <v>3854.47</v>
      </c>
      <c r="Q470" s="168" t="s">
        <v>245</v>
      </c>
      <c r="R470" s="168" t="str">
        <f t="shared" si="55"/>
        <v>B</v>
      </c>
      <c r="S470" s="154">
        <f t="shared" si="56"/>
        <v>115.63409999999999</v>
      </c>
    </row>
    <row r="471" spans="1:21">
      <c r="A471" s="153" t="s">
        <v>347</v>
      </c>
      <c r="B471" s="170">
        <v>1538</v>
      </c>
      <c r="C471" s="153" t="s">
        <v>2070</v>
      </c>
      <c r="D471" s="153" t="s">
        <v>2071</v>
      </c>
      <c r="F471" s="153" t="s">
        <v>403</v>
      </c>
      <c r="G471" s="153" t="s">
        <v>348</v>
      </c>
      <c r="H471" s="153" t="s">
        <v>828</v>
      </c>
      <c r="I471" s="153" t="s">
        <v>2072</v>
      </c>
      <c r="J471" s="153" t="s">
        <v>492</v>
      </c>
      <c r="K471" s="153" t="s">
        <v>494</v>
      </c>
      <c r="L471" s="153" t="s">
        <v>2073</v>
      </c>
      <c r="M471" s="153" t="s">
        <v>409</v>
      </c>
      <c r="N471" s="153" t="s">
        <v>2074</v>
      </c>
      <c r="O471" s="170">
        <v>17974.099999999999</v>
      </c>
      <c r="P471" s="170">
        <v>17974.099999999999</v>
      </c>
      <c r="Q471" s="168" t="s">
        <v>245</v>
      </c>
      <c r="R471" s="168" t="str">
        <f t="shared" si="55"/>
        <v>B</v>
      </c>
      <c r="S471" s="154">
        <f t="shared" si="56"/>
        <v>539.22299999999996</v>
      </c>
      <c r="T471" s="153">
        <v>1</v>
      </c>
      <c r="U471" s="153">
        <v>0</v>
      </c>
    </row>
    <row r="472" spans="1:21">
      <c r="A472" s="153" t="s">
        <v>347</v>
      </c>
      <c r="B472" s="170">
        <v>1562</v>
      </c>
      <c r="C472" s="153" t="s">
        <v>2075</v>
      </c>
      <c r="D472" s="153" t="s">
        <v>2076</v>
      </c>
      <c r="F472" s="153" t="s">
        <v>403</v>
      </c>
      <c r="G472" s="153" t="s">
        <v>313</v>
      </c>
      <c r="H472" s="153" t="s">
        <v>492</v>
      </c>
      <c r="I472" s="153" t="s">
        <v>413</v>
      </c>
      <c r="J472" s="153" t="s">
        <v>433</v>
      </c>
      <c r="K472" s="153" t="s">
        <v>494</v>
      </c>
      <c r="L472" s="153" t="s">
        <v>2077</v>
      </c>
      <c r="M472" s="153" t="s">
        <v>409</v>
      </c>
      <c r="N472" s="153" t="s">
        <v>2035</v>
      </c>
      <c r="O472" s="170">
        <v>7580.04</v>
      </c>
      <c r="P472" s="170">
        <v>7580.04</v>
      </c>
      <c r="Q472" s="168" t="s">
        <v>258</v>
      </c>
      <c r="R472" s="168" t="str">
        <f t="shared" si="55"/>
        <v>A</v>
      </c>
      <c r="S472" s="154">
        <f t="shared" si="56"/>
        <v>37.900199999999998</v>
      </c>
    </row>
    <row r="473" spans="1:21">
      <c r="A473" s="153" t="s">
        <v>347</v>
      </c>
      <c r="B473" s="170">
        <v>1566</v>
      </c>
      <c r="C473" s="153" t="s">
        <v>2078</v>
      </c>
      <c r="D473" s="153" t="s">
        <v>2079</v>
      </c>
      <c r="F473" s="153" t="s">
        <v>403</v>
      </c>
      <c r="G473" s="155" t="s">
        <v>311</v>
      </c>
      <c r="H473" s="153" t="s">
        <v>2080</v>
      </c>
      <c r="I473" s="153" t="s">
        <v>2081</v>
      </c>
      <c r="J473" s="153" t="s">
        <v>2082</v>
      </c>
      <c r="K473" s="153" t="s">
        <v>458</v>
      </c>
      <c r="L473" s="153" t="s">
        <v>2083</v>
      </c>
      <c r="M473" s="153" t="s">
        <v>409</v>
      </c>
      <c r="N473" s="153" t="s">
        <v>2084</v>
      </c>
      <c r="O473" s="170">
        <v>8495</v>
      </c>
      <c r="P473" s="170">
        <v>8495</v>
      </c>
      <c r="Q473" s="168" t="s">
        <v>461</v>
      </c>
      <c r="R473" s="168" t="str">
        <f t="shared" si="55"/>
        <v>DEF</v>
      </c>
      <c r="S473" s="154">
        <f t="shared" si="56"/>
        <v>1699</v>
      </c>
    </row>
    <row r="474" spans="1:21">
      <c r="A474" s="153" t="s">
        <v>347</v>
      </c>
      <c r="B474" s="170">
        <v>1571</v>
      </c>
      <c r="C474" s="153" t="s">
        <v>2085</v>
      </c>
      <c r="D474" s="153" t="s">
        <v>2086</v>
      </c>
      <c r="F474" s="153" t="s">
        <v>403</v>
      </c>
      <c r="G474" s="153" t="s">
        <v>321</v>
      </c>
      <c r="H474" s="153" t="s">
        <v>420</v>
      </c>
      <c r="I474" s="153" t="s">
        <v>405</v>
      </c>
      <c r="J474" s="153" t="s">
        <v>419</v>
      </c>
      <c r="K474" s="153" t="s">
        <v>1003</v>
      </c>
      <c r="L474" s="153" t="s">
        <v>422</v>
      </c>
      <c r="M474" s="153" t="s">
        <v>409</v>
      </c>
      <c r="N474" s="153" t="s">
        <v>2087</v>
      </c>
      <c r="O474" s="170">
        <v>5073.8</v>
      </c>
      <c r="P474" s="170">
        <v>5073.8</v>
      </c>
      <c r="Q474" s="168" t="s">
        <v>245</v>
      </c>
      <c r="R474" s="168" t="str">
        <f t="shared" si="55"/>
        <v>B</v>
      </c>
      <c r="S474" s="154">
        <f t="shared" si="56"/>
        <v>152.214</v>
      </c>
    </row>
    <row r="475" spans="1:21">
      <c r="A475" s="153" t="s">
        <v>347</v>
      </c>
      <c r="B475" s="170">
        <v>1577</v>
      </c>
      <c r="C475" s="153" t="s">
        <v>1393</v>
      </c>
      <c r="D475" s="153" t="s">
        <v>1394</v>
      </c>
      <c r="F475" s="153" t="s">
        <v>403</v>
      </c>
      <c r="G475" s="153" t="s">
        <v>348</v>
      </c>
      <c r="H475" s="153" t="s">
        <v>492</v>
      </c>
      <c r="I475" s="153" t="s">
        <v>426</v>
      </c>
      <c r="J475" s="153" t="s">
        <v>433</v>
      </c>
      <c r="K475" s="153" t="s">
        <v>1161</v>
      </c>
      <c r="L475" s="153" t="s">
        <v>2088</v>
      </c>
      <c r="M475" s="153" t="s">
        <v>409</v>
      </c>
      <c r="N475" s="153" t="s">
        <v>736</v>
      </c>
      <c r="O475" s="170">
        <v>62055.55</v>
      </c>
      <c r="P475" s="170">
        <v>62055.55</v>
      </c>
      <c r="Q475" s="168" t="s">
        <v>258</v>
      </c>
      <c r="R475" s="168" t="str">
        <f t="shared" si="55"/>
        <v>A</v>
      </c>
      <c r="S475" s="154">
        <f t="shared" si="56"/>
        <v>310.27775000000003</v>
      </c>
    </row>
    <row r="476" spans="1:21">
      <c r="A476" s="153" t="s">
        <v>347</v>
      </c>
      <c r="B476" s="170">
        <v>1586</v>
      </c>
      <c r="C476" s="153" t="s">
        <v>2089</v>
      </c>
      <c r="D476" s="153" t="s">
        <v>2090</v>
      </c>
      <c r="F476" s="153" t="s">
        <v>403</v>
      </c>
      <c r="G476" s="153" t="s">
        <v>907</v>
      </c>
      <c r="H476" s="153" t="s">
        <v>492</v>
      </c>
      <c r="I476" s="153" t="s">
        <v>492</v>
      </c>
      <c r="J476" s="153" t="s">
        <v>433</v>
      </c>
      <c r="K476" s="153" t="s">
        <v>494</v>
      </c>
      <c r="L476" s="153" t="s">
        <v>2091</v>
      </c>
      <c r="M476" s="153" t="s">
        <v>409</v>
      </c>
      <c r="N476" s="153" t="s">
        <v>2092</v>
      </c>
      <c r="O476" s="170">
        <v>6742.97</v>
      </c>
      <c r="P476" s="170">
        <v>6742.97</v>
      </c>
      <c r="Q476" s="168" t="s">
        <v>258</v>
      </c>
      <c r="R476" s="168" t="str">
        <f t="shared" si="55"/>
        <v>A</v>
      </c>
      <c r="S476" s="154">
        <f t="shared" si="56"/>
        <v>33.714849999999998</v>
      </c>
    </row>
    <row r="477" spans="1:21">
      <c r="A477" s="153" t="s">
        <v>347</v>
      </c>
      <c r="B477" s="170">
        <v>1587</v>
      </c>
      <c r="C477" s="153" t="s">
        <v>2093</v>
      </c>
      <c r="D477" s="153" t="s">
        <v>2094</v>
      </c>
      <c r="F477" s="153" t="s">
        <v>403</v>
      </c>
      <c r="G477" s="153" t="s">
        <v>348</v>
      </c>
      <c r="H477" s="153" t="s">
        <v>492</v>
      </c>
      <c r="I477" s="153" t="s">
        <v>971</v>
      </c>
      <c r="J477" s="153" t="s">
        <v>433</v>
      </c>
      <c r="K477" s="153" t="s">
        <v>494</v>
      </c>
      <c r="L477" s="153" t="s">
        <v>1185</v>
      </c>
      <c r="M477" s="153" t="s">
        <v>409</v>
      </c>
      <c r="N477" s="153" t="s">
        <v>2095</v>
      </c>
      <c r="O477" s="170">
        <v>49568.02</v>
      </c>
      <c r="P477" s="170">
        <v>49568.02</v>
      </c>
      <c r="Q477" s="168" t="s">
        <v>254</v>
      </c>
      <c r="R477" s="168" t="str">
        <f t="shared" si="55"/>
        <v>C</v>
      </c>
      <c r="S477" s="154">
        <f t="shared" si="56"/>
        <v>4956.8019999999997</v>
      </c>
      <c r="T477" s="153">
        <v>1</v>
      </c>
      <c r="U477" s="153">
        <v>0</v>
      </c>
    </row>
    <row r="478" spans="1:21">
      <c r="A478" s="153" t="s">
        <v>347</v>
      </c>
      <c r="B478" s="170">
        <v>1589</v>
      </c>
      <c r="C478" s="153" t="s">
        <v>2096</v>
      </c>
      <c r="D478" s="153" t="s">
        <v>2097</v>
      </c>
      <c r="F478" s="153" t="s">
        <v>403</v>
      </c>
      <c r="G478" s="153" t="s">
        <v>313</v>
      </c>
      <c r="H478" s="153" t="s">
        <v>492</v>
      </c>
      <c r="I478" s="153" t="s">
        <v>439</v>
      </c>
      <c r="J478" s="153" t="s">
        <v>433</v>
      </c>
      <c r="K478" s="153" t="s">
        <v>1161</v>
      </c>
      <c r="L478" s="153" t="s">
        <v>2098</v>
      </c>
      <c r="M478" s="153" t="s">
        <v>409</v>
      </c>
      <c r="N478" s="153" t="s">
        <v>850</v>
      </c>
      <c r="O478" s="170">
        <v>73152.14</v>
      </c>
      <c r="P478" s="170">
        <v>73152.14</v>
      </c>
      <c r="Q478" s="168" t="s">
        <v>245</v>
      </c>
      <c r="R478" s="168" t="str">
        <f t="shared" si="55"/>
        <v>B</v>
      </c>
      <c r="S478" s="154">
        <f t="shared" si="56"/>
        <v>2194.5641999999998</v>
      </c>
    </row>
    <row r="479" spans="1:21">
      <c r="A479" s="153" t="s">
        <v>347</v>
      </c>
      <c r="B479" s="170">
        <v>1591</v>
      </c>
      <c r="C479" s="153" t="s">
        <v>2099</v>
      </c>
      <c r="D479" s="153" t="s">
        <v>2100</v>
      </c>
      <c r="F479" s="153" t="s">
        <v>403</v>
      </c>
      <c r="G479" s="153" t="s">
        <v>348</v>
      </c>
      <c r="H479" s="153" t="s">
        <v>828</v>
      </c>
      <c r="I479" s="153" t="s">
        <v>630</v>
      </c>
      <c r="J479" s="153" t="s">
        <v>492</v>
      </c>
      <c r="K479" s="153" t="s">
        <v>1161</v>
      </c>
      <c r="L479" s="153" t="s">
        <v>2101</v>
      </c>
      <c r="M479" s="153" t="s">
        <v>409</v>
      </c>
      <c r="N479" s="153" t="s">
        <v>2102</v>
      </c>
      <c r="O479" s="170">
        <v>101358.92</v>
      </c>
      <c r="P479" s="170">
        <v>101358.92</v>
      </c>
      <c r="Q479" s="168" t="s">
        <v>254</v>
      </c>
      <c r="R479" s="168" t="str">
        <f t="shared" si="55"/>
        <v>C</v>
      </c>
      <c r="S479" s="154">
        <f t="shared" si="56"/>
        <v>10135.892</v>
      </c>
      <c r="T479" s="153">
        <v>3</v>
      </c>
      <c r="U479" s="153">
        <v>0</v>
      </c>
    </row>
    <row r="480" spans="1:21">
      <c r="A480" s="153" t="s">
        <v>347</v>
      </c>
      <c r="B480" s="170">
        <v>1594</v>
      </c>
      <c r="C480" s="153" t="s">
        <v>2103</v>
      </c>
      <c r="D480" s="153" t="s">
        <v>2104</v>
      </c>
      <c r="F480" s="153" t="s">
        <v>403</v>
      </c>
      <c r="G480" s="153" t="s">
        <v>313</v>
      </c>
      <c r="H480" s="153" t="s">
        <v>492</v>
      </c>
      <c r="I480" s="153" t="s">
        <v>493</v>
      </c>
      <c r="J480" s="153" t="s">
        <v>433</v>
      </c>
      <c r="K480" s="153" t="s">
        <v>494</v>
      </c>
      <c r="L480" s="153" t="s">
        <v>2105</v>
      </c>
      <c r="M480" s="153" t="s">
        <v>409</v>
      </c>
      <c r="N480" s="153" t="s">
        <v>1554</v>
      </c>
      <c r="O480" s="170">
        <v>2532.6799999999998</v>
      </c>
      <c r="P480" s="170">
        <v>2532.6799999999998</v>
      </c>
      <c r="Q480" s="168" t="s">
        <v>258</v>
      </c>
      <c r="R480" s="168" t="str">
        <f t="shared" si="55"/>
        <v>A</v>
      </c>
      <c r="S480" s="154">
        <f t="shared" si="56"/>
        <v>12.663399999999999</v>
      </c>
    </row>
    <row r="481" spans="1:21">
      <c r="A481" s="153" t="s">
        <v>347</v>
      </c>
      <c r="B481" s="170">
        <v>1600</v>
      </c>
      <c r="C481" s="153" t="s">
        <v>2106</v>
      </c>
      <c r="D481" s="153" t="s">
        <v>2056</v>
      </c>
      <c r="F481" s="153" t="s">
        <v>403</v>
      </c>
      <c r="G481" s="153" t="s">
        <v>348</v>
      </c>
      <c r="H481" s="153" t="s">
        <v>433</v>
      </c>
      <c r="I481" s="153" t="s">
        <v>420</v>
      </c>
      <c r="J481" s="153" t="s">
        <v>434</v>
      </c>
      <c r="K481" s="153" t="s">
        <v>494</v>
      </c>
      <c r="L481" s="153" t="s">
        <v>2107</v>
      </c>
      <c r="M481" s="153" t="s">
        <v>409</v>
      </c>
      <c r="N481" s="153" t="s">
        <v>2108</v>
      </c>
      <c r="O481" s="170">
        <v>138004.12</v>
      </c>
      <c r="P481" s="170">
        <v>138004.12</v>
      </c>
      <c r="Q481" s="168" t="s">
        <v>254</v>
      </c>
      <c r="R481" s="168" t="str">
        <f t="shared" si="55"/>
        <v>C</v>
      </c>
      <c r="S481" s="154">
        <f t="shared" si="56"/>
        <v>13800.412</v>
      </c>
      <c r="T481" s="153">
        <v>7</v>
      </c>
      <c r="U481" s="153">
        <v>6</v>
      </c>
    </row>
    <row r="482" spans="1:21">
      <c r="A482" s="153" t="s">
        <v>347</v>
      </c>
      <c r="B482" s="170">
        <v>1602</v>
      </c>
      <c r="C482" s="153" t="s">
        <v>2109</v>
      </c>
      <c r="D482" s="153" t="s">
        <v>1394</v>
      </c>
      <c r="F482" s="153" t="s">
        <v>403</v>
      </c>
      <c r="G482" s="153" t="s">
        <v>313</v>
      </c>
      <c r="H482" s="153" t="s">
        <v>492</v>
      </c>
      <c r="I482" s="153" t="s">
        <v>426</v>
      </c>
      <c r="J482" s="153" t="s">
        <v>433</v>
      </c>
      <c r="K482" s="153" t="s">
        <v>1125</v>
      </c>
      <c r="L482" s="153" t="s">
        <v>2110</v>
      </c>
      <c r="M482" s="153" t="s">
        <v>409</v>
      </c>
      <c r="N482" s="153" t="s">
        <v>2111</v>
      </c>
      <c r="O482" s="170">
        <v>4971.3999999999996</v>
      </c>
      <c r="P482" s="170">
        <v>4971.3999999999996</v>
      </c>
      <c r="Q482" s="168" t="s">
        <v>258</v>
      </c>
      <c r="R482" s="168" t="str">
        <f t="shared" si="55"/>
        <v>A</v>
      </c>
      <c r="S482" s="154">
        <f t="shared" si="56"/>
        <v>24.856999999999999</v>
      </c>
    </row>
    <row r="483" spans="1:21">
      <c r="A483" s="153" t="s">
        <v>347</v>
      </c>
      <c r="B483" s="170">
        <v>1603</v>
      </c>
      <c r="C483" s="153" t="s">
        <v>2112</v>
      </c>
      <c r="D483" s="153" t="s">
        <v>2113</v>
      </c>
      <c r="F483" s="153" t="s">
        <v>403</v>
      </c>
      <c r="G483" s="153" t="s">
        <v>313</v>
      </c>
      <c r="H483" s="153" t="s">
        <v>433</v>
      </c>
      <c r="I483" s="153" t="s">
        <v>427</v>
      </c>
      <c r="J483" s="153" t="s">
        <v>434</v>
      </c>
      <c r="K483" s="153" t="s">
        <v>494</v>
      </c>
      <c r="L483" s="153" t="s">
        <v>2114</v>
      </c>
      <c r="M483" s="153" t="s">
        <v>409</v>
      </c>
      <c r="N483" s="153" t="s">
        <v>1925</v>
      </c>
      <c r="O483" s="170">
        <v>21716.19</v>
      </c>
      <c r="P483" s="170">
        <v>21716.19</v>
      </c>
      <c r="Q483" s="168" t="s">
        <v>245</v>
      </c>
      <c r="R483" s="168" t="str">
        <f t="shared" si="55"/>
        <v>B</v>
      </c>
      <c r="S483" s="154">
        <f t="shared" si="56"/>
        <v>651.48569999999995</v>
      </c>
    </row>
    <row r="484" spans="1:21">
      <c r="A484" s="153" t="s">
        <v>347</v>
      </c>
      <c r="B484" s="170">
        <v>1604</v>
      </c>
      <c r="C484" s="153" t="s">
        <v>2115</v>
      </c>
      <c r="D484" s="153" t="s">
        <v>2116</v>
      </c>
      <c r="F484" s="153" t="s">
        <v>403</v>
      </c>
      <c r="G484" s="153" t="s">
        <v>348</v>
      </c>
      <c r="H484" s="153" t="s">
        <v>492</v>
      </c>
      <c r="I484" s="153" t="s">
        <v>699</v>
      </c>
      <c r="J484" s="153" t="s">
        <v>433</v>
      </c>
      <c r="K484" s="153" t="s">
        <v>1161</v>
      </c>
      <c r="L484" s="153" t="s">
        <v>2117</v>
      </c>
      <c r="M484" s="153" t="s">
        <v>409</v>
      </c>
      <c r="N484" s="153" t="s">
        <v>1811</v>
      </c>
      <c r="O484" s="170">
        <v>97413.7</v>
      </c>
      <c r="P484" s="170">
        <v>97413.7</v>
      </c>
      <c r="Q484" s="168" t="s">
        <v>245</v>
      </c>
      <c r="R484" s="168" t="str">
        <f t="shared" si="55"/>
        <v>B</v>
      </c>
      <c r="S484" s="154">
        <f t="shared" si="56"/>
        <v>2922.4109999999996</v>
      </c>
    </row>
    <row r="485" spans="1:21">
      <c r="A485" s="153" t="s">
        <v>347</v>
      </c>
      <c r="B485" s="170">
        <v>1609</v>
      </c>
      <c r="C485" s="153" t="s">
        <v>2118</v>
      </c>
      <c r="D485" s="153" t="s">
        <v>2119</v>
      </c>
      <c r="F485" s="153" t="s">
        <v>403</v>
      </c>
      <c r="G485" s="153" t="s">
        <v>348</v>
      </c>
      <c r="H485" s="153" t="s">
        <v>433</v>
      </c>
      <c r="I485" s="153" t="s">
        <v>427</v>
      </c>
      <c r="J485" s="153" t="s">
        <v>434</v>
      </c>
      <c r="K485" s="153" t="s">
        <v>1085</v>
      </c>
      <c r="L485" s="153" t="s">
        <v>2120</v>
      </c>
      <c r="M485" s="153" t="s">
        <v>2121</v>
      </c>
      <c r="N485" s="153" t="s">
        <v>2122</v>
      </c>
      <c r="O485" s="170">
        <v>122855.19</v>
      </c>
      <c r="P485" s="170">
        <v>327613.96000000002</v>
      </c>
      <c r="Q485" s="168" t="s">
        <v>254</v>
      </c>
      <c r="R485" s="168" t="str">
        <f t="shared" si="55"/>
        <v>C</v>
      </c>
      <c r="S485" s="154">
        <f t="shared" si="56"/>
        <v>12285.519</v>
      </c>
    </row>
    <row r="486" spans="1:21">
      <c r="A486" s="153" t="s">
        <v>347</v>
      </c>
      <c r="B486" s="170">
        <v>1617</v>
      </c>
      <c r="C486" s="153" t="s">
        <v>2123</v>
      </c>
      <c r="D486" s="153" t="s">
        <v>2124</v>
      </c>
      <c r="F486" s="153" t="s">
        <v>403</v>
      </c>
      <c r="G486" s="153" t="s">
        <v>313</v>
      </c>
      <c r="H486" s="153" t="s">
        <v>492</v>
      </c>
      <c r="I486" s="153" t="s">
        <v>492</v>
      </c>
      <c r="J486" s="153" t="s">
        <v>433</v>
      </c>
      <c r="K486" s="153" t="s">
        <v>1750</v>
      </c>
      <c r="L486" s="153" t="s">
        <v>2125</v>
      </c>
      <c r="M486" s="153" t="s">
        <v>409</v>
      </c>
      <c r="N486" s="153" t="s">
        <v>2126</v>
      </c>
      <c r="O486" s="170">
        <v>4027.92</v>
      </c>
      <c r="P486" s="170">
        <v>4027.92</v>
      </c>
      <c r="Q486" s="168" t="s">
        <v>258</v>
      </c>
      <c r="R486" s="168" t="str">
        <f t="shared" si="55"/>
        <v>A</v>
      </c>
      <c r="S486" s="154">
        <f t="shared" si="56"/>
        <v>20.139600000000002</v>
      </c>
    </row>
    <row r="487" spans="1:21">
      <c r="A487" s="153" t="s">
        <v>347</v>
      </c>
      <c r="B487" s="170">
        <v>1618</v>
      </c>
      <c r="C487" s="153" t="s">
        <v>2127</v>
      </c>
      <c r="D487" s="153" t="s">
        <v>2128</v>
      </c>
      <c r="F487" s="153" t="s">
        <v>403</v>
      </c>
      <c r="G487" s="153" t="s">
        <v>348</v>
      </c>
      <c r="H487" s="153" t="s">
        <v>492</v>
      </c>
      <c r="I487" s="153" t="s">
        <v>553</v>
      </c>
      <c r="J487" s="153" t="s">
        <v>433</v>
      </c>
      <c r="K487" s="153" t="s">
        <v>1161</v>
      </c>
      <c r="L487" s="153" t="s">
        <v>2129</v>
      </c>
      <c r="M487" s="153" t="s">
        <v>409</v>
      </c>
      <c r="N487" s="153" t="s">
        <v>2130</v>
      </c>
      <c r="O487" s="170">
        <v>75710.240000000005</v>
      </c>
      <c r="P487" s="170">
        <v>75710.240000000005</v>
      </c>
      <c r="Q487" s="168" t="s">
        <v>254</v>
      </c>
      <c r="R487" s="168" t="str">
        <f t="shared" si="55"/>
        <v>C</v>
      </c>
      <c r="S487" s="154">
        <f t="shared" si="56"/>
        <v>7571.0240000000013</v>
      </c>
    </row>
    <row r="488" spans="1:21">
      <c r="A488" s="153" t="s">
        <v>347</v>
      </c>
      <c r="B488" s="170">
        <v>1651</v>
      </c>
      <c r="C488" s="153" t="s">
        <v>2131</v>
      </c>
      <c r="D488" s="153" t="s">
        <v>2132</v>
      </c>
      <c r="F488" s="153" t="s">
        <v>403</v>
      </c>
      <c r="G488" s="155" t="s">
        <v>311</v>
      </c>
      <c r="H488" s="153" t="s">
        <v>2133</v>
      </c>
      <c r="I488" s="153" t="s">
        <v>2134</v>
      </c>
      <c r="J488" s="153" t="s">
        <v>2135</v>
      </c>
      <c r="K488" s="153" t="s">
        <v>458</v>
      </c>
      <c r="L488" s="153" t="s">
        <v>408</v>
      </c>
      <c r="M488" s="153" t="s">
        <v>409</v>
      </c>
      <c r="N488" s="153" t="s">
        <v>2025</v>
      </c>
      <c r="O488" s="170">
        <v>10000</v>
      </c>
      <c r="P488" s="170">
        <v>10000</v>
      </c>
      <c r="Q488" s="168" t="s">
        <v>461</v>
      </c>
      <c r="R488" s="168" t="str">
        <f t="shared" si="55"/>
        <v>DEF</v>
      </c>
      <c r="S488" s="154">
        <f t="shared" si="56"/>
        <v>2000</v>
      </c>
    </row>
    <row r="489" spans="1:21">
      <c r="A489" s="153" t="s">
        <v>347</v>
      </c>
      <c r="B489" s="170">
        <v>1659</v>
      </c>
      <c r="C489" s="153" t="s">
        <v>2136</v>
      </c>
      <c r="D489" s="153" t="s">
        <v>2137</v>
      </c>
      <c r="F489" s="153" t="s">
        <v>403</v>
      </c>
      <c r="G489" s="153" t="s">
        <v>907</v>
      </c>
      <c r="H489" s="153" t="s">
        <v>1090</v>
      </c>
      <c r="I489" s="153" t="s">
        <v>750</v>
      </c>
      <c r="J489" s="153" t="s">
        <v>1091</v>
      </c>
      <c r="K489" s="153" t="s">
        <v>684</v>
      </c>
      <c r="L489" s="153" t="s">
        <v>2138</v>
      </c>
      <c r="M489" s="153" t="s">
        <v>409</v>
      </c>
      <c r="N489" s="153" t="s">
        <v>2139</v>
      </c>
      <c r="O489" s="170">
        <v>1287.98</v>
      </c>
      <c r="P489" s="170">
        <v>1287.98</v>
      </c>
      <c r="Q489" s="168" t="s">
        <v>254</v>
      </c>
      <c r="R489" s="168" t="str">
        <f t="shared" si="55"/>
        <v>C</v>
      </c>
      <c r="S489" s="154">
        <f t="shared" si="56"/>
        <v>128.798</v>
      </c>
    </row>
    <row r="490" spans="1:21">
      <c r="A490" s="153" t="s">
        <v>347</v>
      </c>
      <c r="B490" s="170">
        <v>2016028</v>
      </c>
      <c r="C490" s="153" t="s">
        <v>2140</v>
      </c>
      <c r="D490" s="153" t="s">
        <v>2141</v>
      </c>
      <c r="F490" s="153" t="s">
        <v>403</v>
      </c>
      <c r="G490" s="153" t="s">
        <v>309</v>
      </c>
      <c r="H490" s="153" t="s">
        <v>413</v>
      </c>
      <c r="I490" s="153" t="s">
        <v>413</v>
      </c>
      <c r="J490" s="153" t="s">
        <v>414</v>
      </c>
      <c r="K490" s="153" t="s">
        <v>700</v>
      </c>
      <c r="L490" s="153" t="s">
        <v>2142</v>
      </c>
      <c r="M490" s="153" t="s">
        <v>409</v>
      </c>
      <c r="N490" s="153" t="s">
        <v>1599</v>
      </c>
      <c r="O490" s="170">
        <v>3722.41</v>
      </c>
      <c r="P490" s="170">
        <v>3722.41</v>
      </c>
      <c r="Q490" s="168" t="s">
        <v>254</v>
      </c>
      <c r="R490" s="168" t="str">
        <f t="shared" si="55"/>
        <v>C</v>
      </c>
      <c r="S490" s="154">
        <f t="shared" si="56"/>
        <v>372.24099999999999</v>
      </c>
    </row>
    <row r="491" spans="1:21">
      <c r="A491" s="153" t="s">
        <v>347</v>
      </c>
      <c r="B491" s="170">
        <v>2016108</v>
      </c>
      <c r="C491" s="153" t="s">
        <v>2143</v>
      </c>
      <c r="D491" s="153" t="s">
        <v>2144</v>
      </c>
      <c r="F491" s="153" t="s">
        <v>403</v>
      </c>
      <c r="G491" s="153" t="s">
        <v>96</v>
      </c>
      <c r="H491" s="153" t="s">
        <v>828</v>
      </c>
      <c r="I491" s="153" t="s">
        <v>553</v>
      </c>
      <c r="J491" s="153" t="s">
        <v>492</v>
      </c>
      <c r="K491" s="153" t="s">
        <v>982</v>
      </c>
      <c r="L491" s="153" t="s">
        <v>2145</v>
      </c>
      <c r="M491" s="153" t="s">
        <v>409</v>
      </c>
      <c r="N491" s="153" t="s">
        <v>1689</v>
      </c>
      <c r="O491" s="170">
        <v>14764.95</v>
      </c>
      <c r="P491" s="170">
        <v>14764.95</v>
      </c>
      <c r="Q491" s="168" t="s">
        <v>254</v>
      </c>
      <c r="R491" s="168" t="str">
        <f t="shared" si="55"/>
        <v>C</v>
      </c>
      <c r="S491" s="154">
        <f t="shared" si="56"/>
        <v>1476.4950000000001</v>
      </c>
      <c r="T491" s="153">
        <v>6</v>
      </c>
      <c r="U491" s="153">
        <v>0</v>
      </c>
    </row>
    <row r="492" spans="1:21">
      <c r="A492" s="153" t="s">
        <v>347</v>
      </c>
      <c r="B492" s="170">
        <v>2016122</v>
      </c>
      <c r="C492" s="153" t="s">
        <v>2146</v>
      </c>
      <c r="D492" s="153" t="s">
        <v>2147</v>
      </c>
      <c r="F492" s="153" t="s">
        <v>403</v>
      </c>
      <c r="G492" s="153" t="s">
        <v>4</v>
      </c>
      <c r="H492" s="153" t="s">
        <v>1292</v>
      </c>
      <c r="I492" s="153" t="s">
        <v>427</v>
      </c>
      <c r="J492" s="153" t="s">
        <v>1293</v>
      </c>
      <c r="K492" s="153" t="s">
        <v>700</v>
      </c>
      <c r="L492" s="153" t="s">
        <v>2148</v>
      </c>
      <c r="M492" s="153" t="s">
        <v>409</v>
      </c>
      <c r="N492" s="153" t="s">
        <v>1023</v>
      </c>
      <c r="O492" s="170">
        <v>5726.73</v>
      </c>
      <c r="P492" s="170">
        <v>5726.73</v>
      </c>
      <c r="Q492" s="168" t="s">
        <v>245</v>
      </c>
      <c r="R492" s="168" t="str">
        <f t="shared" si="55"/>
        <v>B</v>
      </c>
      <c r="S492" s="154">
        <f t="shared" si="56"/>
        <v>171.80189999999999</v>
      </c>
    </row>
    <row r="493" spans="1:21">
      <c r="A493" s="153" t="s">
        <v>347</v>
      </c>
      <c r="B493" s="170">
        <v>2016217</v>
      </c>
      <c r="C493" s="153" t="s">
        <v>2149</v>
      </c>
      <c r="D493" s="153" t="s">
        <v>2150</v>
      </c>
      <c r="F493" s="153" t="s">
        <v>403</v>
      </c>
      <c r="G493" s="153" t="s">
        <v>4</v>
      </c>
      <c r="H493" s="153" t="s">
        <v>699</v>
      </c>
      <c r="I493" s="153" t="s">
        <v>750</v>
      </c>
      <c r="J493" s="153" t="s">
        <v>1646</v>
      </c>
      <c r="K493" s="153" t="s">
        <v>700</v>
      </c>
      <c r="L493" s="153" t="s">
        <v>2151</v>
      </c>
      <c r="M493" s="153" t="s">
        <v>409</v>
      </c>
      <c r="N493" s="153" t="s">
        <v>1643</v>
      </c>
      <c r="O493" s="170">
        <v>4558.9799999999996</v>
      </c>
      <c r="P493" s="170">
        <v>4558.9799999999996</v>
      </c>
      <c r="Q493" s="168" t="s">
        <v>258</v>
      </c>
      <c r="R493" s="168" t="str">
        <f t="shared" si="55"/>
        <v>A</v>
      </c>
      <c r="S493" s="154">
        <f t="shared" si="56"/>
        <v>22.794899999999998</v>
      </c>
    </row>
    <row r="494" spans="1:21">
      <c r="A494" s="153" t="s">
        <v>347</v>
      </c>
      <c r="B494" s="170">
        <v>2016221</v>
      </c>
      <c r="C494" s="153" t="s">
        <v>2152</v>
      </c>
      <c r="D494" s="153" t="s">
        <v>2153</v>
      </c>
      <c r="F494" s="153" t="s">
        <v>403</v>
      </c>
      <c r="G494" s="153" t="s">
        <v>4</v>
      </c>
      <c r="H494" s="153" t="s">
        <v>475</v>
      </c>
      <c r="I494" s="153" t="s">
        <v>413</v>
      </c>
      <c r="J494" s="153" t="s">
        <v>1341</v>
      </c>
      <c r="K494" s="153" t="s">
        <v>700</v>
      </c>
      <c r="L494" s="153" t="s">
        <v>2154</v>
      </c>
      <c r="M494" s="153" t="s">
        <v>409</v>
      </c>
      <c r="N494" s="153" t="s">
        <v>2155</v>
      </c>
      <c r="O494" s="170">
        <v>8639.15</v>
      </c>
      <c r="P494" s="170">
        <v>8639.15</v>
      </c>
      <c r="Q494" s="168" t="s">
        <v>258</v>
      </c>
      <c r="R494" s="168" t="str">
        <f t="shared" si="55"/>
        <v>A</v>
      </c>
      <c r="S494" s="154">
        <f t="shared" si="56"/>
        <v>43.195749999999997</v>
      </c>
    </row>
    <row r="495" spans="1:21">
      <c r="A495" s="153" t="s">
        <v>347</v>
      </c>
      <c r="B495" s="170">
        <v>2016246</v>
      </c>
      <c r="C495" s="153" t="s">
        <v>2156</v>
      </c>
      <c r="D495" s="153" t="s">
        <v>2157</v>
      </c>
      <c r="F495" s="153" t="s">
        <v>403</v>
      </c>
      <c r="G495" s="153" t="s">
        <v>4</v>
      </c>
      <c r="H495" s="153" t="s">
        <v>763</v>
      </c>
      <c r="I495" s="153" t="s">
        <v>405</v>
      </c>
      <c r="J495" s="153" t="s">
        <v>2158</v>
      </c>
      <c r="K495" s="153" t="s">
        <v>700</v>
      </c>
      <c r="L495" s="153" t="s">
        <v>2159</v>
      </c>
      <c r="M495" s="153" t="s">
        <v>409</v>
      </c>
      <c r="N495" s="153" t="s">
        <v>2160</v>
      </c>
      <c r="O495" s="170">
        <v>787.23</v>
      </c>
      <c r="P495" s="170">
        <v>787.23</v>
      </c>
      <c r="Q495" s="168" t="s">
        <v>258</v>
      </c>
      <c r="R495" s="168" t="str">
        <f t="shared" si="55"/>
        <v>A</v>
      </c>
      <c r="S495" s="154">
        <f t="shared" si="56"/>
        <v>3.93615</v>
      </c>
    </row>
    <row r="496" spans="1:21">
      <c r="A496" s="153" t="s">
        <v>347</v>
      </c>
      <c r="B496" s="170">
        <v>2017007</v>
      </c>
      <c r="C496" s="153" t="s">
        <v>697</v>
      </c>
      <c r="D496" s="153" t="s">
        <v>698</v>
      </c>
      <c r="F496" s="153" t="s">
        <v>403</v>
      </c>
      <c r="G496" s="153" t="s">
        <v>309</v>
      </c>
      <c r="H496" s="153" t="s">
        <v>1292</v>
      </c>
      <c r="I496" s="153" t="s">
        <v>427</v>
      </c>
      <c r="J496" s="153" t="s">
        <v>1293</v>
      </c>
      <c r="K496" s="153" t="s">
        <v>700</v>
      </c>
      <c r="L496" s="153" t="s">
        <v>2161</v>
      </c>
      <c r="M496" s="153" t="s">
        <v>409</v>
      </c>
      <c r="N496" s="153" t="s">
        <v>2111</v>
      </c>
      <c r="O496" s="170">
        <v>4752.67</v>
      </c>
      <c r="P496" s="170">
        <v>4752.67</v>
      </c>
      <c r="Q496" s="168" t="s">
        <v>258</v>
      </c>
      <c r="R496" s="168" t="str">
        <f t="shared" si="55"/>
        <v>A</v>
      </c>
      <c r="S496" s="154">
        <f t="shared" si="56"/>
        <v>23.763349999999999</v>
      </c>
    </row>
    <row r="497" spans="1:21">
      <c r="A497" s="153" t="s">
        <v>347</v>
      </c>
      <c r="B497" s="170">
        <v>2017117</v>
      </c>
      <c r="C497" s="153" t="s">
        <v>2162</v>
      </c>
      <c r="D497" s="153" t="s">
        <v>2163</v>
      </c>
      <c r="F497" s="153" t="s">
        <v>403</v>
      </c>
      <c r="G497" s="153" t="s">
        <v>907</v>
      </c>
      <c r="H497" s="153" t="s">
        <v>492</v>
      </c>
      <c r="I497" s="153" t="s">
        <v>492</v>
      </c>
      <c r="J497" s="153" t="s">
        <v>433</v>
      </c>
      <c r="K497" s="153" t="s">
        <v>1003</v>
      </c>
      <c r="L497" s="153" t="s">
        <v>2164</v>
      </c>
      <c r="M497" s="153" t="s">
        <v>409</v>
      </c>
      <c r="N497" s="153" t="s">
        <v>2165</v>
      </c>
      <c r="O497" s="170">
        <v>2312.46</v>
      </c>
      <c r="P497" s="170">
        <v>2312.46</v>
      </c>
      <c r="Q497" s="168" t="s">
        <v>245</v>
      </c>
      <c r="R497" s="168" t="str">
        <f t="shared" si="55"/>
        <v>B</v>
      </c>
      <c r="S497" s="154">
        <f t="shared" si="56"/>
        <v>69.373800000000003</v>
      </c>
    </row>
    <row r="498" spans="1:21">
      <c r="A498" s="153" t="s">
        <v>347</v>
      </c>
      <c r="B498" s="170">
        <v>2017236</v>
      </c>
      <c r="C498" s="153" t="s">
        <v>2166</v>
      </c>
      <c r="D498" s="153" t="s">
        <v>2167</v>
      </c>
      <c r="F498" s="153" t="s">
        <v>403</v>
      </c>
      <c r="G498" s="153" t="s">
        <v>4</v>
      </c>
      <c r="H498" s="153" t="s">
        <v>610</v>
      </c>
      <c r="I498" s="153" t="s">
        <v>420</v>
      </c>
      <c r="J498" s="153" t="s">
        <v>683</v>
      </c>
      <c r="K498" s="153" t="s">
        <v>407</v>
      </c>
      <c r="L498" s="153" t="s">
        <v>582</v>
      </c>
      <c r="M498" s="153" t="s">
        <v>409</v>
      </c>
      <c r="N498" s="153" t="s">
        <v>2168</v>
      </c>
      <c r="O498" s="170">
        <v>25391.32</v>
      </c>
      <c r="P498" s="170">
        <v>25391.32</v>
      </c>
      <c r="Q498" s="168" t="s">
        <v>258</v>
      </c>
      <c r="R498" s="168" t="str">
        <f t="shared" si="55"/>
        <v>A</v>
      </c>
      <c r="S498" s="154">
        <f t="shared" si="56"/>
        <v>126.95659999999999</v>
      </c>
    </row>
    <row r="499" spans="1:21">
      <c r="A499" s="153" t="s">
        <v>347</v>
      </c>
      <c r="B499" s="170">
        <v>2017245</v>
      </c>
      <c r="C499" s="153" t="s">
        <v>2169</v>
      </c>
      <c r="D499" s="153" t="s">
        <v>2170</v>
      </c>
      <c r="F499" s="153" t="s">
        <v>403</v>
      </c>
      <c r="G499" s="153" t="s">
        <v>4</v>
      </c>
      <c r="H499" s="153" t="s">
        <v>493</v>
      </c>
      <c r="I499" s="153" t="s">
        <v>750</v>
      </c>
      <c r="J499" s="153" t="s">
        <v>788</v>
      </c>
      <c r="K499" s="153" t="s">
        <v>407</v>
      </c>
      <c r="L499" s="153" t="s">
        <v>2171</v>
      </c>
      <c r="M499" s="153" t="s">
        <v>409</v>
      </c>
      <c r="N499" s="153" t="s">
        <v>2172</v>
      </c>
      <c r="O499" s="170">
        <v>5920.32</v>
      </c>
      <c r="P499" s="170">
        <v>5920.32</v>
      </c>
      <c r="Q499" s="168" t="s">
        <v>245</v>
      </c>
      <c r="R499" s="168" t="str">
        <f t="shared" si="55"/>
        <v>B</v>
      </c>
      <c r="S499" s="154">
        <f t="shared" si="56"/>
        <v>177.60959999999997</v>
      </c>
    </row>
    <row r="500" spans="1:21">
      <c r="A500" s="153" t="s">
        <v>347</v>
      </c>
      <c r="B500" s="170">
        <v>2017248</v>
      </c>
      <c r="C500" s="153" t="s">
        <v>2173</v>
      </c>
      <c r="D500" s="153" t="s">
        <v>2174</v>
      </c>
      <c r="F500" s="153" t="s">
        <v>403</v>
      </c>
      <c r="G500" s="153" t="s">
        <v>4</v>
      </c>
      <c r="H500" s="153" t="s">
        <v>720</v>
      </c>
      <c r="I500" s="153" t="s">
        <v>553</v>
      </c>
      <c r="J500" s="153" t="s">
        <v>2175</v>
      </c>
      <c r="K500" s="153" t="s">
        <v>407</v>
      </c>
      <c r="L500" s="153" t="s">
        <v>582</v>
      </c>
      <c r="M500" s="153" t="s">
        <v>409</v>
      </c>
      <c r="N500" s="153" t="s">
        <v>2168</v>
      </c>
      <c r="O500" s="170">
        <v>23912.61</v>
      </c>
      <c r="P500" s="170">
        <v>23912.61</v>
      </c>
      <c r="Q500" s="168" t="s">
        <v>245</v>
      </c>
      <c r="R500" s="168" t="str">
        <f t="shared" si="55"/>
        <v>B</v>
      </c>
      <c r="S500" s="154">
        <f t="shared" si="56"/>
        <v>717.37829999999997</v>
      </c>
    </row>
    <row r="501" spans="1:21">
      <c r="A501" s="153" t="s">
        <v>347</v>
      </c>
      <c r="B501" s="170">
        <v>2017283</v>
      </c>
      <c r="C501" s="153" t="s">
        <v>2176</v>
      </c>
      <c r="D501" s="153" t="s">
        <v>2177</v>
      </c>
      <c r="F501" s="153" t="s">
        <v>403</v>
      </c>
      <c r="G501" s="153" t="s">
        <v>4</v>
      </c>
      <c r="H501" s="153" t="s">
        <v>413</v>
      </c>
      <c r="I501" s="153" t="s">
        <v>413</v>
      </c>
      <c r="J501" s="153" t="s">
        <v>414</v>
      </c>
      <c r="K501" s="153" t="s">
        <v>407</v>
      </c>
      <c r="L501" s="153" t="s">
        <v>742</v>
      </c>
      <c r="M501" s="153" t="s">
        <v>409</v>
      </c>
      <c r="N501" s="153" t="s">
        <v>2092</v>
      </c>
      <c r="O501" s="170">
        <v>6354.11</v>
      </c>
      <c r="P501" s="170">
        <v>6354.11</v>
      </c>
      <c r="Q501" s="168" t="s">
        <v>258</v>
      </c>
      <c r="R501" s="168" t="str">
        <f t="shared" si="55"/>
        <v>A</v>
      </c>
      <c r="S501" s="154">
        <f t="shared" si="56"/>
        <v>31.77055</v>
      </c>
    </row>
    <row r="502" spans="1:21">
      <c r="A502" s="153" t="s">
        <v>347</v>
      </c>
      <c r="B502" s="170">
        <v>2017295</v>
      </c>
      <c r="C502" s="153" t="s">
        <v>2178</v>
      </c>
      <c r="D502" s="153" t="s">
        <v>2179</v>
      </c>
      <c r="F502" s="153" t="s">
        <v>403</v>
      </c>
      <c r="G502" s="153" t="s">
        <v>4</v>
      </c>
      <c r="H502" s="153" t="s">
        <v>439</v>
      </c>
      <c r="I502" s="153" t="s">
        <v>439</v>
      </c>
      <c r="J502" s="153" t="s">
        <v>440</v>
      </c>
      <c r="K502" s="153" t="s">
        <v>407</v>
      </c>
      <c r="L502" s="153" t="s">
        <v>2180</v>
      </c>
      <c r="M502" s="153" t="s">
        <v>409</v>
      </c>
      <c r="N502" s="153" t="s">
        <v>2181</v>
      </c>
      <c r="O502" s="170">
        <v>2565.1</v>
      </c>
      <c r="P502" s="170">
        <v>2565.1</v>
      </c>
      <c r="Q502" s="168" t="s">
        <v>258</v>
      </c>
      <c r="R502" s="168" t="str">
        <f t="shared" si="55"/>
        <v>A</v>
      </c>
      <c r="S502" s="154">
        <f t="shared" si="56"/>
        <v>12.8255</v>
      </c>
    </row>
    <row r="503" spans="1:21">
      <c r="A503" s="153" t="s">
        <v>347</v>
      </c>
      <c r="B503" s="170">
        <v>2017298</v>
      </c>
      <c r="C503" s="153" t="s">
        <v>2182</v>
      </c>
      <c r="D503" s="153" t="s">
        <v>2183</v>
      </c>
      <c r="F503" s="153" t="s">
        <v>403</v>
      </c>
      <c r="G503" s="153" t="s">
        <v>4</v>
      </c>
      <c r="H503" s="153" t="s">
        <v>711</v>
      </c>
      <c r="I503" s="153" t="s">
        <v>439</v>
      </c>
      <c r="J503" s="153" t="s">
        <v>2184</v>
      </c>
      <c r="K503" s="153" t="s">
        <v>407</v>
      </c>
      <c r="L503" s="153" t="s">
        <v>2185</v>
      </c>
      <c r="M503" s="153" t="s">
        <v>409</v>
      </c>
      <c r="N503" s="153" t="s">
        <v>2186</v>
      </c>
      <c r="O503" s="170">
        <v>8462.94</v>
      </c>
      <c r="P503" s="170">
        <v>8462.94</v>
      </c>
      <c r="Q503" s="168" t="s">
        <v>258</v>
      </c>
      <c r="R503" s="168" t="str">
        <f t="shared" si="55"/>
        <v>A</v>
      </c>
      <c r="S503" s="154">
        <f t="shared" si="56"/>
        <v>42.314700000000002</v>
      </c>
    </row>
    <row r="504" spans="1:21">
      <c r="A504" s="153" t="s">
        <v>347</v>
      </c>
      <c r="B504" s="170">
        <v>2017307</v>
      </c>
      <c r="C504" s="153" t="s">
        <v>2187</v>
      </c>
      <c r="D504" s="153" t="s">
        <v>2188</v>
      </c>
      <c r="F504" s="153" t="s">
        <v>403</v>
      </c>
      <c r="G504" s="153" t="s">
        <v>4</v>
      </c>
      <c r="H504" s="153" t="s">
        <v>492</v>
      </c>
      <c r="I504" s="153" t="s">
        <v>492</v>
      </c>
      <c r="J504" s="153" t="s">
        <v>433</v>
      </c>
      <c r="K504" s="153" t="s">
        <v>407</v>
      </c>
      <c r="L504" s="153" t="s">
        <v>2189</v>
      </c>
      <c r="M504" s="153" t="s">
        <v>409</v>
      </c>
      <c r="N504" s="153" t="s">
        <v>2190</v>
      </c>
      <c r="O504" s="170">
        <v>2055.7399999999998</v>
      </c>
      <c r="P504" s="170">
        <v>2055.7399999999998</v>
      </c>
      <c r="Q504" s="168" t="s">
        <v>245</v>
      </c>
      <c r="R504" s="168" t="str">
        <f t="shared" si="55"/>
        <v>B</v>
      </c>
      <c r="S504" s="154">
        <f t="shared" si="56"/>
        <v>61.672199999999989</v>
      </c>
    </row>
    <row r="505" spans="1:21">
      <c r="A505" s="153" t="s">
        <v>347</v>
      </c>
      <c r="B505" s="170">
        <v>2018012</v>
      </c>
      <c r="C505" s="153" t="s">
        <v>2191</v>
      </c>
      <c r="D505" s="153" t="s">
        <v>2192</v>
      </c>
      <c r="F505" s="153" t="s">
        <v>403</v>
      </c>
      <c r="G505" s="153" t="s">
        <v>4</v>
      </c>
      <c r="H505" s="153" t="s">
        <v>699</v>
      </c>
      <c r="I505" s="153" t="s">
        <v>699</v>
      </c>
      <c r="J505" s="153" t="s">
        <v>1646</v>
      </c>
      <c r="K505" s="153" t="s">
        <v>407</v>
      </c>
      <c r="L505" s="153" t="s">
        <v>2193</v>
      </c>
      <c r="M505" s="153" t="s">
        <v>409</v>
      </c>
      <c r="N505" s="153" t="s">
        <v>2194</v>
      </c>
      <c r="O505" s="170">
        <v>3589.21</v>
      </c>
      <c r="P505" s="170">
        <v>3589.21</v>
      </c>
      <c r="Q505" s="168" t="s">
        <v>245</v>
      </c>
      <c r="R505" s="168" t="str">
        <f t="shared" si="55"/>
        <v>B</v>
      </c>
      <c r="S505" s="154">
        <f t="shared" si="56"/>
        <v>107.6763</v>
      </c>
    </row>
    <row r="506" spans="1:21">
      <c r="A506" s="153" t="s">
        <v>347</v>
      </c>
      <c r="B506" s="170">
        <v>2018018</v>
      </c>
      <c r="C506" s="153" t="s">
        <v>2195</v>
      </c>
      <c r="D506" s="153" t="s">
        <v>2196</v>
      </c>
      <c r="F506" s="153" t="s">
        <v>403</v>
      </c>
      <c r="G506" s="153" t="s">
        <v>4</v>
      </c>
      <c r="H506" s="153" t="s">
        <v>414</v>
      </c>
      <c r="I506" s="153" t="s">
        <v>413</v>
      </c>
      <c r="J506" s="153" t="s">
        <v>862</v>
      </c>
      <c r="K506" s="153" t="s">
        <v>407</v>
      </c>
      <c r="L506" s="153" t="s">
        <v>2197</v>
      </c>
      <c r="M506" s="153" t="s">
        <v>409</v>
      </c>
      <c r="N506" s="153" t="s">
        <v>1951</v>
      </c>
      <c r="O506" s="170">
        <v>9566.84</v>
      </c>
      <c r="P506" s="170">
        <v>9566.84</v>
      </c>
      <c r="Q506" s="168" t="s">
        <v>245</v>
      </c>
      <c r="R506" s="168" t="str">
        <f t="shared" si="55"/>
        <v>B</v>
      </c>
      <c r="S506" s="154">
        <f t="shared" si="56"/>
        <v>287.0052</v>
      </c>
    </row>
    <row r="507" spans="1:21">
      <c r="A507" s="153" t="s">
        <v>347</v>
      </c>
      <c r="B507" s="170">
        <v>2018023</v>
      </c>
      <c r="C507" s="153" t="s">
        <v>2198</v>
      </c>
      <c r="D507" s="153" t="s">
        <v>2199</v>
      </c>
      <c r="F507" s="153" t="s">
        <v>403</v>
      </c>
      <c r="G507" s="153" t="s">
        <v>4</v>
      </c>
      <c r="H507" s="153" t="s">
        <v>558</v>
      </c>
      <c r="I507" s="153" t="s">
        <v>427</v>
      </c>
      <c r="J507" s="153" t="s">
        <v>559</v>
      </c>
      <c r="K507" s="153" t="s">
        <v>407</v>
      </c>
      <c r="L507" s="153" t="s">
        <v>2200</v>
      </c>
      <c r="M507" s="153" t="s">
        <v>409</v>
      </c>
      <c r="N507" s="153" t="s">
        <v>2201</v>
      </c>
      <c r="O507" s="170">
        <v>2434.21</v>
      </c>
      <c r="P507" s="170">
        <v>2434.21</v>
      </c>
      <c r="Q507" s="168" t="s">
        <v>258</v>
      </c>
      <c r="R507" s="168" t="str">
        <f t="shared" si="55"/>
        <v>A</v>
      </c>
      <c r="S507" s="154">
        <f t="shared" si="56"/>
        <v>12.171050000000001</v>
      </c>
    </row>
    <row r="508" spans="1:21">
      <c r="A508" s="153" t="s">
        <v>347</v>
      </c>
      <c r="B508" s="170">
        <v>2018070</v>
      </c>
      <c r="C508" s="153" t="s">
        <v>2202</v>
      </c>
      <c r="D508" s="153" t="s">
        <v>2203</v>
      </c>
      <c r="F508" s="153" t="s">
        <v>403</v>
      </c>
      <c r="G508" s="153" t="s">
        <v>907</v>
      </c>
      <c r="H508" s="153" t="s">
        <v>433</v>
      </c>
      <c r="I508" s="153" t="s">
        <v>729</v>
      </c>
      <c r="J508" s="153" t="s">
        <v>434</v>
      </c>
      <c r="K508" s="153" t="s">
        <v>1003</v>
      </c>
      <c r="L508" s="153" t="s">
        <v>2204</v>
      </c>
      <c r="M508" s="153" t="s">
        <v>409</v>
      </c>
      <c r="N508" s="153" t="s">
        <v>1554</v>
      </c>
      <c r="O508" s="170">
        <v>2554.41</v>
      </c>
      <c r="P508" s="170">
        <v>2554.41</v>
      </c>
      <c r="Q508" s="168" t="s">
        <v>245</v>
      </c>
      <c r="R508" s="168" t="str">
        <f t="shared" si="55"/>
        <v>B</v>
      </c>
      <c r="S508" s="154">
        <f t="shared" si="56"/>
        <v>76.632299999999987</v>
      </c>
    </row>
    <row r="509" spans="1:21">
      <c r="A509" s="153" t="s">
        <v>347</v>
      </c>
      <c r="B509" s="170">
        <v>2018085</v>
      </c>
      <c r="C509" s="153" t="s">
        <v>1671</v>
      </c>
      <c r="D509" s="153" t="s">
        <v>2205</v>
      </c>
      <c r="F509" s="153" t="s">
        <v>403</v>
      </c>
      <c r="G509" s="153" t="s">
        <v>4</v>
      </c>
      <c r="H509" s="153" t="s">
        <v>711</v>
      </c>
      <c r="I509" s="153" t="s">
        <v>427</v>
      </c>
      <c r="J509" s="153" t="s">
        <v>2184</v>
      </c>
      <c r="K509" s="153" t="s">
        <v>407</v>
      </c>
      <c r="L509" s="153" t="s">
        <v>2138</v>
      </c>
      <c r="M509" s="153" t="s">
        <v>409</v>
      </c>
      <c r="N509" s="153" t="s">
        <v>2139</v>
      </c>
      <c r="O509" s="170">
        <v>1764.58</v>
      </c>
      <c r="P509" s="170">
        <v>1764.58</v>
      </c>
      <c r="Q509" s="168" t="s">
        <v>254</v>
      </c>
      <c r="R509" s="168" t="str">
        <f t="shared" si="55"/>
        <v>C</v>
      </c>
      <c r="S509" s="154">
        <f t="shared" si="56"/>
        <v>176.458</v>
      </c>
    </row>
    <row r="510" spans="1:21">
      <c r="A510" s="153" t="s">
        <v>347</v>
      </c>
      <c r="B510" s="170">
        <v>2019071</v>
      </c>
      <c r="C510" s="153" t="s">
        <v>2206</v>
      </c>
      <c r="D510" s="153" t="s">
        <v>2207</v>
      </c>
      <c r="F510" s="153" t="s">
        <v>403</v>
      </c>
      <c r="G510" s="153" t="s">
        <v>907</v>
      </c>
      <c r="H510" s="153" t="s">
        <v>1160</v>
      </c>
      <c r="I510" s="153" t="s">
        <v>2208</v>
      </c>
      <c r="J510" s="153" t="s">
        <v>828</v>
      </c>
      <c r="K510" s="153" t="s">
        <v>458</v>
      </c>
      <c r="L510" s="153" t="s">
        <v>2209</v>
      </c>
      <c r="M510" s="153" t="s">
        <v>409</v>
      </c>
      <c r="N510" s="153" t="s">
        <v>2210</v>
      </c>
      <c r="O510" s="170">
        <v>739.18</v>
      </c>
      <c r="P510" s="170">
        <v>739.18</v>
      </c>
      <c r="Q510" s="168" t="s">
        <v>254</v>
      </c>
      <c r="R510" s="168" t="str">
        <f t="shared" si="55"/>
        <v>C</v>
      </c>
      <c r="S510" s="154">
        <f t="shared" si="56"/>
        <v>73.917999999999992</v>
      </c>
      <c r="T510" s="153">
        <v>2</v>
      </c>
      <c r="U510" s="153">
        <v>0</v>
      </c>
    </row>
    <row r="511" spans="1:21">
      <c r="A511" s="153" t="s">
        <v>347</v>
      </c>
      <c r="B511" s="170">
        <v>2020128</v>
      </c>
      <c r="C511" s="153" t="s">
        <v>1442</v>
      </c>
      <c r="D511" s="153" t="s">
        <v>1443</v>
      </c>
      <c r="F511" s="153" t="s">
        <v>403</v>
      </c>
      <c r="G511" s="153" t="s">
        <v>2211</v>
      </c>
      <c r="H511" s="153" t="s">
        <v>1160</v>
      </c>
      <c r="I511" s="153" t="s">
        <v>750</v>
      </c>
      <c r="J511" s="153" t="s">
        <v>828</v>
      </c>
      <c r="K511" s="153" t="s">
        <v>494</v>
      </c>
      <c r="L511" s="153" t="s">
        <v>2212</v>
      </c>
      <c r="M511" s="153" t="s">
        <v>409</v>
      </c>
      <c r="N511" s="153" t="s">
        <v>2213</v>
      </c>
      <c r="O511" s="170">
        <v>102398.17</v>
      </c>
      <c r="P511" s="170">
        <v>102398.17</v>
      </c>
      <c r="Q511" s="168" t="e">
        <v>#N/A</v>
      </c>
      <c r="R511" s="168" t="s">
        <v>254</v>
      </c>
      <c r="S511" s="154">
        <f t="shared" si="56"/>
        <v>10239.817000000001</v>
      </c>
      <c r="T511" s="153">
        <v>5</v>
      </c>
      <c r="U511" s="153">
        <v>0</v>
      </c>
    </row>
    <row r="512" spans="1:21">
      <c r="A512" s="153" t="s">
        <v>347</v>
      </c>
      <c r="B512" s="170">
        <v>2106232</v>
      </c>
      <c r="C512" s="153" t="s">
        <v>2214</v>
      </c>
      <c r="D512" s="153" t="s">
        <v>2215</v>
      </c>
      <c r="F512" s="153" t="s">
        <v>403</v>
      </c>
      <c r="G512" s="153" t="s">
        <v>4</v>
      </c>
      <c r="H512" s="153" t="s">
        <v>683</v>
      </c>
      <c r="I512" s="153" t="s">
        <v>420</v>
      </c>
      <c r="J512" s="153" t="s">
        <v>2216</v>
      </c>
      <c r="K512" s="153" t="s">
        <v>700</v>
      </c>
      <c r="L512" s="153" t="s">
        <v>2217</v>
      </c>
      <c r="M512" s="153" t="s">
        <v>409</v>
      </c>
      <c r="N512" s="153" t="s">
        <v>2218</v>
      </c>
      <c r="O512" s="170">
        <v>5389.22</v>
      </c>
      <c r="P512" s="170">
        <v>5389.22</v>
      </c>
      <c r="Q512" s="168" t="s">
        <v>258</v>
      </c>
      <c r="R512" s="168" t="str">
        <f t="shared" si="55"/>
        <v>A</v>
      </c>
      <c r="S512" s="154">
        <f t="shared" si="56"/>
        <v>26.946100000000001</v>
      </c>
    </row>
    <row r="513" spans="1:21">
      <c r="A513" s="153" t="s">
        <v>347</v>
      </c>
      <c r="B513" s="170">
        <v>872</v>
      </c>
      <c r="C513" s="153" t="s">
        <v>1111</v>
      </c>
      <c r="D513" s="153" t="s">
        <v>1112</v>
      </c>
      <c r="F513" s="153" t="s">
        <v>403</v>
      </c>
      <c r="G513" s="155" t="s">
        <v>311</v>
      </c>
      <c r="H513" s="153" t="s">
        <v>1113</v>
      </c>
      <c r="I513" s="153" t="s">
        <v>1114</v>
      </c>
      <c r="J513" s="153" t="s">
        <v>1115</v>
      </c>
      <c r="K513" s="153" t="s">
        <v>458</v>
      </c>
      <c r="L513" s="153" t="s">
        <v>2219</v>
      </c>
      <c r="M513" s="153" t="s">
        <v>409</v>
      </c>
      <c r="N513" s="153" t="s">
        <v>2220</v>
      </c>
      <c r="O513" s="170">
        <v>2649.5</v>
      </c>
      <c r="P513" s="170">
        <v>2649.5</v>
      </c>
      <c r="Q513" s="168" t="s">
        <v>461</v>
      </c>
      <c r="R513" s="168" t="str">
        <f t="shared" si="55"/>
        <v>DEF</v>
      </c>
      <c r="S513" s="154">
        <f t="shared" si="56"/>
        <v>529.9</v>
      </c>
    </row>
    <row r="514" spans="1:21">
      <c r="A514" s="153" t="s">
        <v>347</v>
      </c>
      <c r="B514" s="170">
        <v>975</v>
      </c>
      <c r="C514" s="153" t="s">
        <v>1118</v>
      </c>
      <c r="D514" s="153" t="s">
        <v>1119</v>
      </c>
      <c r="F514" s="153" t="s">
        <v>403</v>
      </c>
      <c r="G514" s="153" t="s">
        <v>313</v>
      </c>
      <c r="H514" s="153" t="s">
        <v>492</v>
      </c>
      <c r="I514" s="153" t="s">
        <v>427</v>
      </c>
      <c r="J514" s="153" t="s">
        <v>433</v>
      </c>
      <c r="K514" s="153" t="s">
        <v>494</v>
      </c>
      <c r="L514" s="153" t="s">
        <v>2221</v>
      </c>
      <c r="M514" s="153" t="s">
        <v>2222</v>
      </c>
      <c r="N514" s="153" t="s">
        <v>2223</v>
      </c>
      <c r="O514" s="170">
        <v>4637.09</v>
      </c>
      <c r="P514" s="170">
        <v>50845.760000000002</v>
      </c>
      <c r="Q514" s="168" t="s">
        <v>254</v>
      </c>
      <c r="R514" s="168" t="str">
        <f t="shared" si="55"/>
        <v>C</v>
      </c>
      <c r="S514" s="154">
        <f t="shared" si="56"/>
        <v>463.70900000000006</v>
      </c>
    </row>
    <row r="515" spans="1:21">
      <c r="A515" s="153" t="s">
        <v>347</v>
      </c>
      <c r="B515" s="170">
        <v>977</v>
      </c>
      <c r="C515" s="153" t="s">
        <v>2224</v>
      </c>
      <c r="D515" s="153" t="s">
        <v>2225</v>
      </c>
      <c r="F515" s="153" t="s">
        <v>403</v>
      </c>
      <c r="G515" s="155" t="s">
        <v>311</v>
      </c>
      <c r="H515" s="153" t="s">
        <v>2226</v>
      </c>
      <c r="I515" s="153" t="s">
        <v>2227</v>
      </c>
      <c r="J515" s="153" t="s">
        <v>2228</v>
      </c>
      <c r="K515" s="153" t="s">
        <v>494</v>
      </c>
      <c r="L515" s="153" t="s">
        <v>2229</v>
      </c>
      <c r="M515" s="153" t="s">
        <v>409</v>
      </c>
      <c r="N515" s="153" t="s">
        <v>2230</v>
      </c>
      <c r="O515" s="170">
        <v>8523.8700000000008</v>
      </c>
      <c r="P515" s="170">
        <v>8523.8700000000008</v>
      </c>
      <c r="Q515" s="168" t="s">
        <v>461</v>
      </c>
      <c r="R515" s="168" t="str">
        <f t="shared" si="55"/>
        <v>DEF</v>
      </c>
      <c r="S515" s="154">
        <f t="shared" si="56"/>
        <v>1704.7740000000003</v>
      </c>
    </row>
    <row r="516" spans="1:21">
      <c r="A516" s="153" t="s">
        <v>347</v>
      </c>
      <c r="B516" s="170">
        <v>978</v>
      </c>
      <c r="C516" s="153" t="s">
        <v>2231</v>
      </c>
      <c r="D516" s="153" t="s">
        <v>1099</v>
      </c>
      <c r="F516" s="153" t="s">
        <v>403</v>
      </c>
      <c r="G516" s="153" t="s">
        <v>313</v>
      </c>
      <c r="H516" s="153" t="s">
        <v>492</v>
      </c>
      <c r="I516" s="153" t="s">
        <v>492</v>
      </c>
      <c r="J516" s="153" t="s">
        <v>433</v>
      </c>
      <c r="K516" s="153" t="s">
        <v>494</v>
      </c>
      <c r="L516" s="153" t="s">
        <v>2232</v>
      </c>
      <c r="M516" s="153" t="s">
        <v>409</v>
      </c>
      <c r="N516" s="153" t="s">
        <v>1533</v>
      </c>
      <c r="O516" s="170">
        <v>13013.18</v>
      </c>
      <c r="P516" s="170">
        <v>13013.18</v>
      </c>
      <c r="Q516" s="168" t="s">
        <v>254</v>
      </c>
      <c r="R516" s="168" t="str">
        <f t="shared" si="55"/>
        <v>C</v>
      </c>
      <c r="S516" s="154">
        <f t="shared" si="56"/>
        <v>1301.3180000000002</v>
      </c>
    </row>
    <row r="517" spans="1:21">
      <c r="A517" s="153" t="s">
        <v>347</v>
      </c>
      <c r="B517" s="170">
        <v>988</v>
      </c>
      <c r="C517" s="153" t="s">
        <v>2055</v>
      </c>
      <c r="D517" s="153" t="s">
        <v>2056</v>
      </c>
      <c r="F517" s="153" t="s">
        <v>403</v>
      </c>
      <c r="G517" s="153" t="s">
        <v>313</v>
      </c>
      <c r="H517" s="153" t="s">
        <v>492</v>
      </c>
      <c r="I517" s="153" t="s">
        <v>511</v>
      </c>
      <c r="J517" s="153" t="s">
        <v>433</v>
      </c>
      <c r="K517" s="153" t="s">
        <v>494</v>
      </c>
      <c r="L517" s="153" t="s">
        <v>2233</v>
      </c>
      <c r="M517" s="153" t="s">
        <v>409</v>
      </c>
      <c r="N517" s="153" t="s">
        <v>2218</v>
      </c>
      <c r="O517" s="170">
        <v>4459.93</v>
      </c>
      <c r="P517" s="170">
        <v>4459.93</v>
      </c>
      <c r="Q517" s="168" t="s">
        <v>254</v>
      </c>
      <c r="R517" s="168" t="str">
        <f t="shared" si="55"/>
        <v>C</v>
      </c>
      <c r="S517" s="154">
        <f t="shared" si="56"/>
        <v>445.99300000000005</v>
      </c>
    </row>
    <row r="518" spans="1:21">
      <c r="A518" s="153" t="s">
        <v>347</v>
      </c>
      <c r="B518" s="178" t="s">
        <v>2234</v>
      </c>
      <c r="C518" s="153" t="s">
        <v>2235</v>
      </c>
      <c r="D518" s="153" t="s">
        <v>2236</v>
      </c>
      <c r="F518" s="153" t="s">
        <v>403</v>
      </c>
      <c r="G518" s="153" t="s">
        <v>327</v>
      </c>
      <c r="H518" s="153" t="s">
        <v>2237</v>
      </c>
      <c r="I518" s="153" t="s">
        <v>2237</v>
      </c>
      <c r="J518" s="153" t="s">
        <v>2238</v>
      </c>
      <c r="K518" s="153" t="s">
        <v>1226</v>
      </c>
      <c r="L518" s="153" t="s">
        <v>2239</v>
      </c>
      <c r="M518" s="153" t="s">
        <v>409</v>
      </c>
      <c r="N518" s="153" t="s">
        <v>1775</v>
      </c>
      <c r="O518" s="170">
        <v>-1.23</v>
      </c>
      <c r="P518" s="170">
        <v>-1.23</v>
      </c>
      <c r="Q518" s="168" t="s">
        <v>245</v>
      </c>
      <c r="R518" s="168" t="str">
        <f t="shared" si="55"/>
        <v>B</v>
      </c>
      <c r="S518" s="154">
        <f t="shared" si="56"/>
        <v>-3.6899999999999995E-2</v>
      </c>
    </row>
    <row r="519" spans="1:21">
      <c r="A519" s="153" t="s">
        <v>347</v>
      </c>
      <c r="B519" s="178" t="s">
        <v>2240</v>
      </c>
      <c r="C519" s="153" t="s">
        <v>2241</v>
      </c>
      <c r="D519" s="153" t="s">
        <v>2242</v>
      </c>
      <c r="F519" s="153" t="s">
        <v>403</v>
      </c>
      <c r="G519" s="153" t="s">
        <v>326</v>
      </c>
      <c r="H519" s="153" t="s">
        <v>492</v>
      </c>
      <c r="I519" s="153" t="s">
        <v>413</v>
      </c>
      <c r="J519" s="153" t="s">
        <v>433</v>
      </c>
      <c r="K519" s="153" t="s">
        <v>1125</v>
      </c>
      <c r="L519" s="153" t="s">
        <v>706</v>
      </c>
      <c r="M519" s="153" t="s">
        <v>409</v>
      </c>
      <c r="N519" s="153" t="s">
        <v>2243</v>
      </c>
      <c r="O519" s="170">
        <v>2136.88</v>
      </c>
      <c r="P519" s="170">
        <v>2136.88</v>
      </c>
      <c r="Q519" s="168" t="s">
        <v>254</v>
      </c>
      <c r="R519" s="168" t="str">
        <f t="shared" si="55"/>
        <v>C</v>
      </c>
      <c r="S519" s="154">
        <f t="shared" si="56"/>
        <v>213.68800000000002</v>
      </c>
    </row>
    <row r="520" spans="1:21">
      <c r="A520" s="153" t="s">
        <v>347</v>
      </c>
      <c r="B520" s="178" t="s">
        <v>2244</v>
      </c>
      <c r="C520" s="153" t="s">
        <v>2245</v>
      </c>
      <c r="D520" s="153" t="s">
        <v>2246</v>
      </c>
      <c r="F520" s="153" t="s">
        <v>403</v>
      </c>
      <c r="G520" s="153" t="s">
        <v>326</v>
      </c>
      <c r="H520" s="153" t="s">
        <v>2247</v>
      </c>
      <c r="I520" s="153" t="s">
        <v>1778</v>
      </c>
      <c r="J520" s="153" t="s">
        <v>944</v>
      </c>
      <c r="K520" s="153" t="s">
        <v>458</v>
      </c>
      <c r="L520" s="153" t="s">
        <v>2248</v>
      </c>
      <c r="M520" s="153" t="s">
        <v>409</v>
      </c>
      <c r="N520" s="153" t="s">
        <v>2249</v>
      </c>
      <c r="O520" s="170">
        <v>25479.31</v>
      </c>
      <c r="P520" s="170">
        <v>25479.31</v>
      </c>
      <c r="Q520" s="168" t="s">
        <v>254</v>
      </c>
      <c r="R520" s="168" t="str">
        <f t="shared" si="55"/>
        <v>C</v>
      </c>
      <c r="S520" s="154">
        <f t="shared" si="56"/>
        <v>2547.9310000000005</v>
      </c>
      <c r="T520" s="153">
        <v>12</v>
      </c>
      <c r="U520" s="153">
        <v>10</v>
      </c>
    </row>
    <row r="521" spans="1:21">
      <c r="A521" s="153" t="s">
        <v>347</v>
      </c>
      <c r="B521" s="178" t="s">
        <v>2250</v>
      </c>
      <c r="C521" s="153" t="s">
        <v>2251</v>
      </c>
      <c r="D521" s="153" t="s">
        <v>2252</v>
      </c>
      <c r="F521" s="153" t="s">
        <v>403</v>
      </c>
      <c r="G521" s="153" t="s">
        <v>326</v>
      </c>
      <c r="H521" s="153" t="s">
        <v>492</v>
      </c>
      <c r="I521" s="153" t="s">
        <v>553</v>
      </c>
      <c r="J521" s="153" t="s">
        <v>433</v>
      </c>
      <c r="K521" s="153" t="s">
        <v>458</v>
      </c>
      <c r="L521" s="153" t="s">
        <v>2253</v>
      </c>
      <c r="M521" s="153" t="s">
        <v>409</v>
      </c>
      <c r="N521" s="153" t="s">
        <v>2254</v>
      </c>
      <c r="O521" s="170">
        <v>18773.66</v>
      </c>
      <c r="P521" s="170">
        <v>18773.66</v>
      </c>
      <c r="Q521" s="168" t="s">
        <v>254</v>
      </c>
      <c r="R521" s="168" t="str">
        <f t="shared" ref="R521:R529" si="57">Q521</f>
        <v>C</v>
      </c>
      <c r="S521" s="154">
        <f t="shared" ref="S521:S529" si="58">IF(E521="PLP",0,IF(E521="SRB",0,IF(G521="DEFERRED",O521*20%,IF(R521="A",O521*0.5%,IF(R521="B",O521*3%,O521*10%)))))</f>
        <v>1877.366</v>
      </c>
      <c r="T521" s="153">
        <v>3</v>
      </c>
      <c r="U521" s="153">
        <v>2</v>
      </c>
    </row>
    <row r="522" spans="1:21">
      <c r="A522" s="153" t="s">
        <v>347</v>
      </c>
      <c r="B522" s="178" t="s">
        <v>2255</v>
      </c>
      <c r="C522" s="153" t="s">
        <v>2256</v>
      </c>
      <c r="D522" s="153" t="s">
        <v>2257</v>
      </c>
      <c r="F522" s="153" t="s">
        <v>403</v>
      </c>
      <c r="G522" s="153" t="s">
        <v>313</v>
      </c>
      <c r="H522" s="153" t="s">
        <v>944</v>
      </c>
      <c r="I522" s="153" t="s">
        <v>2258</v>
      </c>
      <c r="J522" s="153" t="s">
        <v>601</v>
      </c>
      <c r="K522" s="153" t="s">
        <v>494</v>
      </c>
      <c r="L522" s="153" t="s">
        <v>2259</v>
      </c>
      <c r="M522" s="153" t="s">
        <v>409</v>
      </c>
      <c r="N522" s="153" t="s">
        <v>1558</v>
      </c>
      <c r="O522" s="170">
        <v>20555.34</v>
      </c>
      <c r="P522" s="170">
        <v>20555.34</v>
      </c>
      <c r="Q522" s="168" t="s">
        <v>254</v>
      </c>
      <c r="R522" s="168" t="str">
        <f t="shared" si="57"/>
        <v>C</v>
      </c>
      <c r="S522" s="154">
        <f t="shared" si="58"/>
        <v>2055.5340000000001</v>
      </c>
      <c r="T522" s="153">
        <v>9</v>
      </c>
      <c r="U522" s="153">
        <v>3</v>
      </c>
    </row>
    <row r="523" spans="1:21">
      <c r="A523" s="153" t="s">
        <v>347</v>
      </c>
      <c r="B523" s="178" t="s">
        <v>2260</v>
      </c>
      <c r="C523" s="153" t="s">
        <v>2261</v>
      </c>
      <c r="D523" s="153" t="s">
        <v>2262</v>
      </c>
      <c r="F523" s="153" t="s">
        <v>403</v>
      </c>
      <c r="G523" s="155" t="s">
        <v>311</v>
      </c>
      <c r="H523" s="153" t="s">
        <v>2263</v>
      </c>
      <c r="I523" s="153" t="s">
        <v>2264</v>
      </c>
      <c r="J523" s="153" t="s">
        <v>2265</v>
      </c>
      <c r="K523" s="153" t="s">
        <v>458</v>
      </c>
      <c r="L523" s="153" t="s">
        <v>2266</v>
      </c>
      <c r="M523" s="153" t="s">
        <v>409</v>
      </c>
      <c r="N523" s="153" t="s">
        <v>1599</v>
      </c>
      <c r="O523" s="170">
        <v>7260</v>
      </c>
      <c r="P523" s="170">
        <v>7260</v>
      </c>
      <c r="Q523" s="168" t="s">
        <v>461</v>
      </c>
      <c r="R523" s="168" t="str">
        <f t="shared" si="57"/>
        <v>DEF</v>
      </c>
      <c r="S523" s="154">
        <f t="shared" si="58"/>
        <v>1452</v>
      </c>
    </row>
    <row r="524" spans="1:21">
      <c r="A524" s="153" t="s">
        <v>347</v>
      </c>
      <c r="B524" s="178" t="s">
        <v>2267</v>
      </c>
      <c r="C524" s="153" t="s">
        <v>2268</v>
      </c>
      <c r="D524" s="153" t="s">
        <v>2269</v>
      </c>
      <c r="F524" s="153" t="s">
        <v>403</v>
      </c>
      <c r="G524" s="153" t="s">
        <v>313</v>
      </c>
      <c r="H524" s="153" t="s">
        <v>433</v>
      </c>
      <c r="I524" s="153" t="s">
        <v>427</v>
      </c>
      <c r="J524" s="153" t="s">
        <v>434</v>
      </c>
      <c r="K524" s="153" t="s">
        <v>1125</v>
      </c>
      <c r="L524" s="153" t="s">
        <v>2270</v>
      </c>
      <c r="M524" s="153" t="s">
        <v>409</v>
      </c>
      <c r="N524" s="153" t="s">
        <v>1775</v>
      </c>
      <c r="O524" s="170">
        <v>4000.38</v>
      </c>
      <c r="P524" s="170">
        <v>4000.38</v>
      </c>
      <c r="Q524" s="168" t="s">
        <v>254</v>
      </c>
      <c r="R524" s="168" t="str">
        <f t="shared" si="57"/>
        <v>C</v>
      </c>
      <c r="S524" s="154">
        <f t="shared" si="58"/>
        <v>400.03800000000001</v>
      </c>
    </row>
    <row r="525" spans="1:21">
      <c r="A525" s="153" t="s">
        <v>347</v>
      </c>
      <c r="B525" s="178" t="s">
        <v>2271</v>
      </c>
      <c r="C525" s="153" t="s">
        <v>2272</v>
      </c>
      <c r="D525" s="153" t="s">
        <v>2273</v>
      </c>
      <c r="F525" s="153" t="s">
        <v>2274</v>
      </c>
      <c r="G525" s="153" t="s">
        <v>321</v>
      </c>
      <c r="H525" s="153" t="s">
        <v>492</v>
      </c>
      <c r="I525" s="153" t="s">
        <v>413</v>
      </c>
      <c r="J525" s="153" t="s">
        <v>433</v>
      </c>
      <c r="K525" s="153" t="s">
        <v>1125</v>
      </c>
      <c r="L525" s="153" t="s">
        <v>999</v>
      </c>
      <c r="M525" s="153" t="s">
        <v>409</v>
      </c>
      <c r="N525" s="153" t="s">
        <v>680</v>
      </c>
      <c r="O525" s="170">
        <v>8746.51</v>
      </c>
      <c r="P525" s="170">
        <v>8746.51</v>
      </c>
      <c r="Q525" s="168" t="s">
        <v>254</v>
      </c>
      <c r="R525" s="168" t="str">
        <f t="shared" si="57"/>
        <v>C</v>
      </c>
      <c r="S525" s="154">
        <f t="shared" si="58"/>
        <v>874.65100000000007</v>
      </c>
    </row>
    <row r="526" spans="1:21">
      <c r="A526" s="153" t="s">
        <v>347</v>
      </c>
      <c r="B526" s="178" t="s">
        <v>2275</v>
      </c>
      <c r="C526" s="153" t="s">
        <v>2276</v>
      </c>
      <c r="D526" s="153" t="s">
        <v>2277</v>
      </c>
      <c r="F526" s="153" t="s">
        <v>403</v>
      </c>
      <c r="G526" s="153" t="s">
        <v>313</v>
      </c>
      <c r="H526" s="153" t="s">
        <v>492</v>
      </c>
      <c r="I526" s="153" t="s">
        <v>553</v>
      </c>
      <c r="J526" s="153" t="s">
        <v>433</v>
      </c>
      <c r="K526" s="153" t="s">
        <v>1012</v>
      </c>
      <c r="L526" s="153" t="s">
        <v>991</v>
      </c>
      <c r="M526" s="153" t="s">
        <v>409</v>
      </c>
      <c r="N526" s="153" t="s">
        <v>1643</v>
      </c>
      <c r="O526" s="170">
        <v>194.87</v>
      </c>
      <c r="P526" s="170">
        <v>194.87</v>
      </c>
      <c r="Q526" s="168" t="s">
        <v>258</v>
      </c>
      <c r="R526" s="168" t="str">
        <f t="shared" si="57"/>
        <v>A</v>
      </c>
      <c r="S526" s="154">
        <f t="shared" si="58"/>
        <v>0.97435000000000005</v>
      </c>
    </row>
    <row r="527" spans="1:21">
      <c r="A527" s="153" t="s">
        <v>347</v>
      </c>
      <c r="B527" s="178" t="s">
        <v>2278</v>
      </c>
      <c r="C527" s="153" t="s">
        <v>2279</v>
      </c>
      <c r="D527" s="153" t="s">
        <v>2280</v>
      </c>
      <c r="F527" s="153" t="s">
        <v>2274</v>
      </c>
      <c r="G527" s="155" t="s">
        <v>311</v>
      </c>
      <c r="H527" s="153" t="s">
        <v>2281</v>
      </c>
      <c r="I527" s="153" t="s">
        <v>2282</v>
      </c>
      <c r="J527" s="153" t="s">
        <v>2283</v>
      </c>
      <c r="K527" s="153" t="s">
        <v>854</v>
      </c>
      <c r="L527" s="153" t="s">
        <v>2284</v>
      </c>
      <c r="M527" s="153" t="s">
        <v>409</v>
      </c>
      <c r="N527" s="153" t="s">
        <v>2285</v>
      </c>
      <c r="O527" s="170">
        <v>6300</v>
      </c>
      <c r="P527" s="170">
        <v>6300</v>
      </c>
      <c r="Q527" s="168" t="s">
        <v>461</v>
      </c>
      <c r="R527" s="168" t="str">
        <f t="shared" si="57"/>
        <v>DEF</v>
      </c>
      <c r="S527" s="154">
        <f t="shared" si="58"/>
        <v>1260</v>
      </c>
    </row>
    <row r="528" spans="1:21">
      <c r="A528" s="153" t="s">
        <v>347</v>
      </c>
      <c r="B528" s="178" t="s">
        <v>2286</v>
      </c>
      <c r="C528" s="153" t="s">
        <v>2287</v>
      </c>
      <c r="D528" s="153" t="s">
        <v>2288</v>
      </c>
      <c r="F528" s="153" t="s">
        <v>403</v>
      </c>
      <c r="G528" s="155" t="s">
        <v>311</v>
      </c>
      <c r="H528" s="153" t="s">
        <v>2289</v>
      </c>
      <c r="I528" s="153" t="s">
        <v>2290</v>
      </c>
      <c r="J528" s="153" t="s">
        <v>2291</v>
      </c>
      <c r="K528" s="153" t="s">
        <v>458</v>
      </c>
      <c r="L528" s="153" t="s">
        <v>408</v>
      </c>
      <c r="M528" s="153" t="s">
        <v>409</v>
      </c>
      <c r="N528" s="153" t="s">
        <v>2025</v>
      </c>
      <c r="O528" s="170">
        <v>10000</v>
      </c>
      <c r="P528" s="170">
        <v>10000</v>
      </c>
      <c r="Q528" s="168" t="s">
        <v>258</v>
      </c>
      <c r="R528" s="168" t="str">
        <f t="shared" si="57"/>
        <v>A</v>
      </c>
      <c r="S528" s="154">
        <f t="shared" si="58"/>
        <v>2000</v>
      </c>
    </row>
    <row r="529" spans="1:21">
      <c r="A529" s="153" t="s">
        <v>347</v>
      </c>
      <c r="B529" s="178" t="s">
        <v>2292</v>
      </c>
      <c r="C529" s="153" t="s">
        <v>1143</v>
      </c>
      <c r="D529" s="153" t="s">
        <v>1144</v>
      </c>
      <c r="F529" s="153" t="s">
        <v>403</v>
      </c>
      <c r="G529" s="155" t="s">
        <v>311</v>
      </c>
      <c r="H529" s="153" t="s">
        <v>2293</v>
      </c>
      <c r="I529" s="153" t="s">
        <v>2294</v>
      </c>
      <c r="J529" s="153" t="s">
        <v>2295</v>
      </c>
      <c r="K529" s="153" t="s">
        <v>458</v>
      </c>
      <c r="L529" s="153" t="s">
        <v>1642</v>
      </c>
      <c r="M529" s="153" t="s">
        <v>409</v>
      </c>
      <c r="N529" s="153" t="s">
        <v>2201</v>
      </c>
      <c r="O529" s="170">
        <v>3500</v>
      </c>
      <c r="P529" s="170">
        <v>3500</v>
      </c>
      <c r="Q529" s="168" t="s">
        <v>461</v>
      </c>
      <c r="R529" s="168" t="str">
        <f t="shared" si="57"/>
        <v>DEF</v>
      </c>
      <c r="S529" s="154">
        <f t="shared" si="58"/>
        <v>700</v>
      </c>
    </row>
    <row r="530" spans="1:21">
      <c r="B530" s="179" t="s">
        <v>2296</v>
      </c>
      <c r="O530" s="170">
        <f>SUM(O457:O529)</f>
        <v>1496517.69</v>
      </c>
      <c r="P530" s="170">
        <f>SUM(P457:P529)</f>
        <v>1747485.1299999997</v>
      </c>
      <c r="S530" s="156">
        <f>SUM(S457:S529)</f>
        <v>107091.77134999998</v>
      </c>
    </row>
    <row r="532" spans="1:21">
      <c r="A532" s="153" t="s">
        <v>350</v>
      </c>
      <c r="B532" s="170">
        <v>1365</v>
      </c>
      <c r="C532" s="153" t="s">
        <v>2297</v>
      </c>
      <c r="D532" s="153" t="s">
        <v>2298</v>
      </c>
      <c r="F532" s="153" t="s">
        <v>403</v>
      </c>
      <c r="G532" s="153" t="s">
        <v>326</v>
      </c>
      <c r="H532" s="153" t="s">
        <v>433</v>
      </c>
      <c r="I532" s="153" t="s">
        <v>750</v>
      </c>
      <c r="J532" s="153" t="s">
        <v>434</v>
      </c>
      <c r="K532" s="153" t="s">
        <v>611</v>
      </c>
      <c r="L532" s="153" t="s">
        <v>582</v>
      </c>
      <c r="M532" s="153" t="s">
        <v>409</v>
      </c>
      <c r="N532" s="153" t="s">
        <v>2299</v>
      </c>
      <c r="O532" s="170">
        <v>18210.099999999999</v>
      </c>
      <c r="P532" s="170">
        <v>18210.099999999999</v>
      </c>
      <c r="Q532" s="168" t="s">
        <v>245</v>
      </c>
      <c r="R532" s="168" t="str">
        <f t="shared" ref="R532:R552" si="59">Q532</f>
        <v>B</v>
      </c>
      <c r="S532" s="154">
        <f t="shared" ref="S532:S551" si="60">IF(E532="PLP",0,IF(E532="SRB",0,IF(G532="DEFERRED",O532*20%,IF(R532="A",O532*0.5%,IF(R532="B",O532*3%,O532*10%)))))</f>
        <v>546.30299999999988</v>
      </c>
    </row>
    <row r="533" spans="1:21">
      <c r="A533" s="153" t="s">
        <v>350</v>
      </c>
      <c r="B533" s="170">
        <v>1369</v>
      </c>
      <c r="C533" s="153" t="s">
        <v>2300</v>
      </c>
      <c r="D533" s="153" t="s">
        <v>2301</v>
      </c>
      <c r="F533" s="153" t="s">
        <v>403</v>
      </c>
      <c r="G533" s="153" t="s">
        <v>313</v>
      </c>
      <c r="H533" s="153" t="s">
        <v>492</v>
      </c>
      <c r="I533" s="153" t="s">
        <v>553</v>
      </c>
      <c r="J533" s="153" t="s">
        <v>433</v>
      </c>
      <c r="K533" s="153" t="s">
        <v>494</v>
      </c>
      <c r="L533" s="153" t="s">
        <v>1141</v>
      </c>
      <c r="M533" s="153" t="s">
        <v>2302</v>
      </c>
      <c r="N533" s="153" t="s">
        <v>2303</v>
      </c>
      <c r="O533" s="170">
        <v>5878.36</v>
      </c>
      <c r="P533" s="170">
        <v>18563.29</v>
      </c>
      <c r="Q533" s="168" t="s">
        <v>258</v>
      </c>
      <c r="R533" s="168" t="str">
        <f t="shared" si="59"/>
        <v>A</v>
      </c>
      <c r="S533" s="154">
        <f t="shared" si="60"/>
        <v>29.3918</v>
      </c>
    </row>
    <row r="534" spans="1:21">
      <c r="A534" s="153" t="s">
        <v>350</v>
      </c>
      <c r="B534" s="170">
        <v>1397</v>
      </c>
      <c r="C534" s="153" t="s">
        <v>2304</v>
      </c>
      <c r="D534" s="153" t="s">
        <v>2305</v>
      </c>
      <c r="F534" s="153" t="s">
        <v>403</v>
      </c>
      <c r="G534" s="153" t="s">
        <v>326</v>
      </c>
      <c r="H534" s="153" t="s">
        <v>492</v>
      </c>
      <c r="I534" s="153" t="s">
        <v>553</v>
      </c>
      <c r="J534" s="153" t="s">
        <v>433</v>
      </c>
      <c r="K534" s="153" t="s">
        <v>611</v>
      </c>
      <c r="L534" s="153" t="s">
        <v>2306</v>
      </c>
      <c r="M534" s="153" t="s">
        <v>409</v>
      </c>
      <c r="N534" s="153" t="s">
        <v>2307</v>
      </c>
      <c r="O534" s="170">
        <v>15747.23</v>
      </c>
      <c r="P534" s="170">
        <v>15747.23</v>
      </c>
      <c r="Q534" s="168" t="s">
        <v>258</v>
      </c>
      <c r="R534" s="168" t="str">
        <f t="shared" si="59"/>
        <v>A</v>
      </c>
      <c r="S534" s="154">
        <f t="shared" si="60"/>
        <v>78.736149999999995</v>
      </c>
    </row>
    <row r="535" spans="1:21">
      <c r="A535" s="153" t="s">
        <v>350</v>
      </c>
      <c r="B535" s="170">
        <v>1403</v>
      </c>
      <c r="C535" s="153" t="s">
        <v>516</v>
      </c>
      <c r="D535" s="153" t="s">
        <v>517</v>
      </c>
      <c r="F535" s="153" t="s">
        <v>403</v>
      </c>
      <c r="G535" s="153" t="s">
        <v>313</v>
      </c>
      <c r="H535" s="153" t="s">
        <v>492</v>
      </c>
      <c r="I535" s="153" t="s">
        <v>413</v>
      </c>
      <c r="J535" s="153" t="s">
        <v>433</v>
      </c>
      <c r="K535" s="153" t="s">
        <v>494</v>
      </c>
      <c r="L535" s="153" t="s">
        <v>2308</v>
      </c>
      <c r="M535" s="153" t="s">
        <v>2309</v>
      </c>
      <c r="N535" s="153" t="s">
        <v>680</v>
      </c>
      <c r="O535" s="170">
        <v>3774.19</v>
      </c>
      <c r="P535" s="170">
        <v>6840.78</v>
      </c>
      <c r="Q535" s="168" t="s">
        <v>245</v>
      </c>
      <c r="R535" s="168" t="str">
        <f t="shared" si="59"/>
        <v>B</v>
      </c>
      <c r="S535" s="154">
        <f t="shared" si="60"/>
        <v>113.2257</v>
      </c>
    </row>
    <row r="536" spans="1:21">
      <c r="A536" s="153" t="s">
        <v>350</v>
      </c>
      <c r="B536" s="170">
        <v>1404</v>
      </c>
      <c r="C536" s="153" t="s">
        <v>2310</v>
      </c>
      <c r="D536" s="153" t="s">
        <v>2311</v>
      </c>
      <c r="F536" s="153" t="s">
        <v>403</v>
      </c>
      <c r="G536" s="153" t="s">
        <v>309</v>
      </c>
      <c r="H536" s="153" t="s">
        <v>492</v>
      </c>
      <c r="I536" s="153" t="s">
        <v>750</v>
      </c>
      <c r="J536" s="153" t="s">
        <v>433</v>
      </c>
      <c r="K536" s="153" t="s">
        <v>407</v>
      </c>
      <c r="L536" s="153" t="s">
        <v>578</v>
      </c>
      <c r="M536" s="153" t="s">
        <v>409</v>
      </c>
      <c r="N536" s="153" t="s">
        <v>2312</v>
      </c>
      <c r="O536" s="170">
        <v>13708.89</v>
      </c>
      <c r="P536" s="170">
        <v>13708.89</v>
      </c>
      <c r="Q536" s="168" t="s">
        <v>254</v>
      </c>
      <c r="R536" s="168" t="str">
        <f t="shared" si="59"/>
        <v>C</v>
      </c>
      <c r="S536" s="154">
        <f t="shared" si="60"/>
        <v>1370.8890000000001</v>
      </c>
    </row>
    <row r="537" spans="1:21">
      <c r="A537" s="153" t="s">
        <v>350</v>
      </c>
      <c r="B537" s="170">
        <v>1415</v>
      </c>
      <c r="C537" s="153" t="s">
        <v>2313</v>
      </c>
      <c r="D537" s="153" t="s">
        <v>2314</v>
      </c>
      <c r="F537" s="153" t="s">
        <v>403</v>
      </c>
      <c r="G537" s="153" t="s">
        <v>326</v>
      </c>
      <c r="H537" s="153" t="s">
        <v>492</v>
      </c>
      <c r="I537" s="153" t="s">
        <v>439</v>
      </c>
      <c r="J537" s="153" t="s">
        <v>433</v>
      </c>
      <c r="K537" s="153" t="s">
        <v>611</v>
      </c>
      <c r="L537" s="153" t="s">
        <v>2315</v>
      </c>
      <c r="M537" s="153" t="s">
        <v>409</v>
      </c>
      <c r="N537" s="153" t="s">
        <v>2316</v>
      </c>
      <c r="O537" s="170">
        <v>33121.360000000001</v>
      </c>
      <c r="P537" s="170">
        <v>33121.360000000001</v>
      </c>
      <c r="Q537" s="168" t="s">
        <v>254</v>
      </c>
      <c r="R537" s="168" t="str">
        <f t="shared" si="59"/>
        <v>C</v>
      </c>
      <c r="S537" s="154">
        <f t="shared" si="60"/>
        <v>3312.1360000000004</v>
      </c>
    </row>
    <row r="538" spans="1:21">
      <c r="A538" s="153" t="s">
        <v>350</v>
      </c>
      <c r="B538" s="170">
        <v>1502</v>
      </c>
      <c r="C538" s="153" t="s">
        <v>2317</v>
      </c>
      <c r="D538" s="153" t="s">
        <v>2318</v>
      </c>
      <c r="F538" s="153" t="s">
        <v>403</v>
      </c>
      <c r="G538" s="153" t="s">
        <v>313</v>
      </c>
      <c r="H538" s="153" t="s">
        <v>433</v>
      </c>
      <c r="I538" s="153" t="s">
        <v>427</v>
      </c>
      <c r="J538" s="153" t="s">
        <v>434</v>
      </c>
      <c r="K538" s="153" t="s">
        <v>494</v>
      </c>
      <c r="L538" s="153" t="s">
        <v>2319</v>
      </c>
      <c r="M538" s="153" t="s">
        <v>409</v>
      </c>
      <c r="N538" s="153" t="s">
        <v>1039</v>
      </c>
      <c r="O538" s="170">
        <v>14459.82</v>
      </c>
      <c r="P538" s="170">
        <v>14459.82</v>
      </c>
      <c r="Q538" s="168" t="s">
        <v>258</v>
      </c>
      <c r="R538" s="168" t="str">
        <f t="shared" si="59"/>
        <v>A</v>
      </c>
      <c r="S538" s="154">
        <f t="shared" si="60"/>
        <v>72.299099999999996</v>
      </c>
    </row>
    <row r="539" spans="1:21">
      <c r="A539" s="153" t="s">
        <v>350</v>
      </c>
      <c r="B539" s="170">
        <v>1597</v>
      </c>
      <c r="C539" s="153" t="s">
        <v>2320</v>
      </c>
      <c r="D539" s="153" t="s">
        <v>2321</v>
      </c>
      <c r="F539" s="153" t="s">
        <v>403</v>
      </c>
      <c r="G539" s="153" t="s">
        <v>313</v>
      </c>
      <c r="H539" s="153" t="s">
        <v>492</v>
      </c>
      <c r="I539" s="153" t="s">
        <v>553</v>
      </c>
      <c r="J539" s="153" t="s">
        <v>433</v>
      </c>
      <c r="K539" s="153" t="s">
        <v>494</v>
      </c>
      <c r="L539" s="153" t="s">
        <v>2322</v>
      </c>
      <c r="M539" s="153" t="s">
        <v>409</v>
      </c>
      <c r="N539" s="153" t="s">
        <v>2062</v>
      </c>
      <c r="O539" s="170">
        <v>18859.150000000001</v>
      </c>
      <c r="P539" s="170">
        <v>18859.150000000001</v>
      </c>
      <c r="Q539" s="168" t="s">
        <v>258</v>
      </c>
      <c r="R539" s="168" t="str">
        <f t="shared" si="59"/>
        <v>A</v>
      </c>
      <c r="S539" s="154">
        <f t="shared" si="60"/>
        <v>94.295750000000012</v>
      </c>
    </row>
    <row r="540" spans="1:21">
      <c r="A540" s="153" t="s">
        <v>350</v>
      </c>
      <c r="B540" s="170">
        <v>782</v>
      </c>
      <c r="C540" s="153" t="s">
        <v>2323</v>
      </c>
      <c r="D540" s="153" t="s">
        <v>2324</v>
      </c>
      <c r="F540" s="153" t="s">
        <v>403</v>
      </c>
      <c r="G540" s="153" t="s">
        <v>313</v>
      </c>
      <c r="H540" s="153" t="s">
        <v>492</v>
      </c>
      <c r="I540" s="153" t="s">
        <v>750</v>
      </c>
      <c r="J540" s="153" t="s">
        <v>433</v>
      </c>
      <c r="K540" s="153" t="s">
        <v>494</v>
      </c>
      <c r="L540" s="153" t="s">
        <v>578</v>
      </c>
      <c r="M540" s="153" t="s">
        <v>409</v>
      </c>
      <c r="N540" s="153" t="s">
        <v>2312</v>
      </c>
      <c r="O540" s="170">
        <v>12554.65</v>
      </c>
      <c r="P540" s="170">
        <v>12554.65</v>
      </c>
      <c r="Q540" s="168" t="s">
        <v>254</v>
      </c>
      <c r="R540" s="168" t="str">
        <f t="shared" si="59"/>
        <v>C</v>
      </c>
      <c r="S540" s="154">
        <f t="shared" si="60"/>
        <v>1255.4650000000001</v>
      </c>
    </row>
    <row r="541" spans="1:21">
      <c r="A541" s="153" t="s">
        <v>350</v>
      </c>
      <c r="B541" s="170">
        <v>783</v>
      </c>
      <c r="C541" s="153" t="s">
        <v>2325</v>
      </c>
      <c r="D541" s="153" t="s">
        <v>2326</v>
      </c>
      <c r="F541" s="153" t="s">
        <v>403</v>
      </c>
      <c r="G541" s="153" t="s">
        <v>313</v>
      </c>
      <c r="H541" s="153" t="s">
        <v>492</v>
      </c>
      <c r="I541" s="153" t="s">
        <v>405</v>
      </c>
      <c r="J541" s="153" t="s">
        <v>433</v>
      </c>
      <c r="K541" s="153" t="s">
        <v>494</v>
      </c>
      <c r="L541" s="153" t="s">
        <v>706</v>
      </c>
      <c r="M541" s="153" t="s">
        <v>409</v>
      </c>
      <c r="N541" s="153" t="s">
        <v>2327</v>
      </c>
      <c r="O541" s="170">
        <v>7592.8</v>
      </c>
      <c r="P541" s="170">
        <v>7592.8</v>
      </c>
      <c r="Q541" s="168" t="s">
        <v>254</v>
      </c>
      <c r="R541" s="168" t="str">
        <f t="shared" si="59"/>
        <v>C</v>
      </c>
      <c r="S541" s="154">
        <f t="shared" si="60"/>
        <v>759.28000000000009</v>
      </c>
      <c r="T541" s="153">
        <v>2</v>
      </c>
      <c r="U541" s="153">
        <v>0</v>
      </c>
    </row>
    <row r="542" spans="1:21">
      <c r="A542" s="153" t="s">
        <v>350</v>
      </c>
      <c r="B542" s="170">
        <v>820</v>
      </c>
      <c r="C542" s="153" t="s">
        <v>2328</v>
      </c>
      <c r="D542" s="153" t="s">
        <v>2329</v>
      </c>
      <c r="F542" s="153" t="s">
        <v>403</v>
      </c>
      <c r="G542" s="153" t="s">
        <v>313</v>
      </c>
      <c r="H542" s="153" t="s">
        <v>433</v>
      </c>
      <c r="I542" s="153" t="s">
        <v>576</v>
      </c>
      <c r="J542" s="153" t="s">
        <v>434</v>
      </c>
      <c r="K542" s="153" t="s">
        <v>494</v>
      </c>
      <c r="L542" s="153" t="s">
        <v>1273</v>
      </c>
      <c r="M542" s="153" t="s">
        <v>409</v>
      </c>
      <c r="N542" s="153" t="s">
        <v>2330</v>
      </c>
      <c r="O542" s="170">
        <v>8581.32</v>
      </c>
      <c r="P542" s="170">
        <v>8581.32</v>
      </c>
      <c r="Q542" s="168" t="s">
        <v>245</v>
      </c>
      <c r="R542" s="168" t="str">
        <f t="shared" si="59"/>
        <v>B</v>
      </c>
      <c r="S542" s="154">
        <f t="shared" si="60"/>
        <v>257.43959999999998</v>
      </c>
    </row>
    <row r="543" spans="1:21">
      <c r="A543" s="153" t="s">
        <v>350</v>
      </c>
      <c r="B543" s="170">
        <v>822</v>
      </c>
      <c r="C543" s="153" t="s">
        <v>2331</v>
      </c>
      <c r="D543" s="153" t="s">
        <v>2332</v>
      </c>
      <c r="F543" s="153" t="s">
        <v>403</v>
      </c>
      <c r="G543" s="153" t="s">
        <v>313</v>
      </c>
      <c r="H543" s="153" t="s">
        <v>828</v>
      </c>
      <c r="I543" s="153" t="s">
        <v>2333</v>
      </c>
      <c r="J543" s="153" t="s">
        <v>492</v>
      </c>
      <c r="K543" s="153" t="s">
        <v>494</v>
      </c>
      <c r="L543" s="153" t="s">
        <v>578</v>
      </c>
      <c r="M543" s="153" t="s">
        <v>409</v>
      </c>
      <c r="N543" s="153" t="s">
        <v>2312</v>
      </c>
      <c r="O543" s="170">
        <v>6523.61</v>
      </c>
      <c r="P543" s="170">
        <v>6523.61</v>
      </c>
      <c r="Q543" s="168" t="s">
        <v>254</v>
      </c>
      <c r="R543" s="168" t="str">
        <f t="shared" si="59"/>
        <v>C</v>
      </c>
      <c r="S543" s="154">
        <f t="shared" si="60"/>
        <v>652.36099999999999</v>
      </c>
      <c r="T543" s="153">
        <v>3</v>
      </c>
      <c r="U543" s="153">
        <v>0</v>
      </c>
    </row>
    <row r="544" spans="1:21">
      <c r="A544" s="153" t="s">
        <v>350</v>
      </c>
      <c r="B544" s="170">
        <v>865</v>
      </c>
      <c r="C544" s="153" t="s">
        <v>2334</v>
      </c>
      <c r="D544" s="153" t="s">
        <v>2335</v>
      </c>
      <c r="F544" s="153" t="s">
        <v>403</v>
      </c>
      <c r="G544" s="153" t="s">
        <v>313</v>
      </c>
      <c r="H544" s="153" t="s">
        <v>492</v>
      </c>
      <c r="I544" s="153" t="s">
        <v>413</v>
      </c>
      <c r="J544" s="153" t="s">
        <v>433</v>
      </c>
      <c r="K544" s="153" t="s">
        <v>1125</v>
      </c>
      <c r="L544" s="153" t="s">
        <v>967</v>
      </c>
      <c r="M544" s="153" t="s">
        <v>409</v>
      </c>
      <c r="N544" s="153" t="s">
        <v>2336</v>
      </c>
      <c r="O544" s="170">
        <v>3881.43</v>
      </c>
      <c r="P544" s="170">
        <v>3881.43</v>
      </c>
      <c r="Q544" s="168" t="s">
        <v>245</v>
      </c>
      <c r="R544" s="168" t="str">
        <f t="shared" si="59"/>
        <v>B</v>
      </c>
      <c r="S544" s="154">
        <f t="shared" si="60"/>
        <v>116.44289999999999</v>
      </c>
    </row>
    <row r="545" spans="1:22">
      <c r="A545" s="153" t="s">
        <v>350</v>
      </c>
      <c r="B545" s="170">
        <v>878</v>
      </c>
      <c r="C545" s="153" t="s">
        <v>2337</v>
      </c>
      <c r="D545" s="153" t="s">
        <v>2338</v>
      </c>
      <c r="F545" s="153" t="s">
        <v>403</v>
      </c>
      <c r="G545" s="153" t="s">
        <v>313</v>
      </c>
      <c r="H545" s="153" t="s">
        <v>492</v>
      </c>
      <c r="I545" s="153" t="s">
        <v>553</v>
      </c>
      <c r="J545" s="153" t="s">
        <v>433</v>
      </c>
      <c r="K545" s="153" t="s">
        <v>1012</v>
      </c>
      <c r="L545" s="153" t="s">
        <v>2339</v>
      </c>
      <c r="M545" s="153" t="s">
        <v>409</v>
      </c>
      <c r="N545" s="153" t="s">
        <v>941</v>
      </c>
      <c r="O545" s="170">
        <v>17409.009999999998</v>
      </c>
      <c r="P545" s="170">
        <v>17409.009999999998</v>
      </c>
      <c r="Q545" s="168" t="s">
        <v>254</v>
      </c>
      <c r="R545" s="168" t="str">
        <f t="shared" si="59"/>
        <v>C</v>
      </c>
      <c r="S545" s="154">
        <f t="shared" si="60"/>
        <v>1740.9009999999998</v>
      </c>
    </row>
    <row r="546" spans="1:22">
      <c r="A546" s="153" t="s">
        <v>350</v>
      </c>
      <c r="B546" s="170">
        <v>895</v>
      </c>
      <c r="C546" s="153" t="s">
        <v>2340</v>
      </c>
      <c r="D546" s="153" t="s">
        <v>2341</v>
      </c>
      <c r="F546" s="153" t="s">
        <v>403</v>
      </c>
      <c r="G546" s="153" t="s">
        <v>313</v>
      </c>
      <c r="H546" s="153" t="s">
        <v>492</v>
      </c>
      <c r="I546" s="153" t="s">
        <v>413</v>
      </c>
      <c r="J546" s="153" t="s">
        <v>433</v>
      </c>
      <c r="K546" s="153" t="s">
        <v>494</v>
      </c>
      <c r="L546" s="153" t="s">
        <v>2342</v>
      </c>
      <c r="M546" s="153" t="s">
        <v>409</v>
      </c>
      <c r="N546" s="153" t="s">
        <v>1855</v>
      </c>
      <c r="O546" s="170">
        <v>9711.44</v>
      </c>
      <c r="P546" s="170">
        <v>9711.44</v>
      </c>
      <c r="Q546" s="168" t="s">
        <v>245</v>
      </c>
      <c r="R546" s="168" t="str">
        <f t="shared" si="59"/>
        <v>B</v>
      </c>
      <c r="S546" s="154">
        <f t="shared" si="60"/>
        <v>291.34320000000002</v>
      </c>
    </row>
    <row r="547" spans="1:22">
      <c r="A547" s="153" t="s">
        <v>350</v>
      </c>
      <c r="B547" s="170">
        <v>943</v>
      </c>
      <c r="C547" s="153" t="s">
        <v>2343</v>
      </c>
      <c r="D547" s="153" t="s">
        <v>2344</v>
      </c>
      <c r="F547" s="153" t="s">
        <v>403</v>
      </c>
      <c r="G547" s="153" t="s">
        <v>313</v>
      </c>
      <c r="H547" s="153" t="s">
        <v>492</v>
      </c>
      <c r="I547" s="153" t="s">
        <v>493</v>
      </c>
      <c r="J547" s="153" t="s">
        <v>433</v>
      </c>
      <c r="K547" s="153" t="s">
        <v>494</v>
      </c>
      <c r="L547" s="153" t="s">
        <v>578</v>
      </c>
      <c r="M547" s="153" t="s">
        <v>409</v>
      </c>
      <c r="N547" s="153" t="s">
        <v>2312</v>
      </c>
      <c r="O547" s="170">
        <v>8573.66</v>
      </c>
      <c r="P547" s="170">
        <v>8573.66</v>
      </c>
      <c r="Q547" s="168" t="s">
        <v>254</v>
      </c>
      <c r="R547" s="168" t="str">
        <f t="shared" si="59"/>
        <v>C</v>
      </c>
      <c r="S547" s="154">
        <f t="shared" si="60"/>
        <v>857.36599999999999</v>
      </c>
    </row>
    <row r="548" spans="1:22">
      <c r="A548" s="153" t="s">
        <v>350</v>
      </c>
      <c r="B548" s="170">
        <v>951</v>
      </c>
      <c r="C548" s="153" t="s">
        <v>1118</v>
      </c>
      <c r="D548" s="153" t="s">
        <v>2345</v>
      </c>
      <c r="F548" s="153" t="s">
        <v>403</v>
      </c>
      <c r="G548" s="153" t="s">
        <v>313</v>
      </c>
      <c r="H548" s="153" t="s">
        <v>433</v>
      </c>
      <c r="I548" s="153" t="s">
        <v>420</v>
      </c>
      <c r="J548" s="153" t="s">
        <v>434</v>
      </c>
      <c r="K548" s="153" t="s">
        <v>494</v>
      </c>
      <c r="L548" s="153" t="s">
        <v>2346</v>
      </c>
      <c r="M548" s="153" t="s">
        <v>409</v>
      </c>
      <c r="N548" s="153" t="s">
        <v>2347</v>
      </c>
      <c r="O548" s="170">
        <v>31754.21</v>
      </c>
      <c r="P548" s="170">
        <v>31754.21</v>
      </c>
      <c r="Q548" s="168" t="s">
        <v>254</v>
      </c>
      <c r="R548" s="168" t="str">
        <f t="shared" si="59"/>
        <v>C</v>
      </c>
      <c r="S548" s="154">
        <f t="shared" si="60"/>
        <v>3175.4210000000003</v>
      </c>
    </row>
    <row r="549" spans="1:22">
      <c r="A549" s="153" t="s">
        <v>350</v>
      </c>
      <c r="B549" s="178" t="s">
        <v>2348</v>
      </c>
      <c r="C549" s="153" t="s">
        <v>2349</v>
      </c>
      <c r="D549" s="153" t="s">
        <v>2350</v>
      </c>
      <c r="F549" s="153" t="s">
        <v>403</v>
      </c>
      <c r="G549" s="153" t="s">
        <v>326</v>
      </c>
      <c r="H549" s="153" t="s">
        <v>1160</v>
      </c>
      <c r="I549" s="153" t="s">
        <v>2351</v>
      </c>
      <c r="J549" s="153" t="s">
        <v>828</v>
      </c>
      <c r="K549" s="153" t="s">
        <v>494</v>
      </c>
      <c r="L549" s="153" t="s">
        <v>999</v>
      </c>
      <c r="M549" s="153" t="s">
        <v>409</v>
      </c>
      <c r="N549" s="153" t="s">
        <v>2352</v>
      </c>
      <c r="O549" s="170">
        <v>7983.42</v>
      </c>
      <c r="P549" s="170">
        <v>7983.42</v>
      </c>
      <c r="Q549" s="168" t="s">
        <v>254</v>
      </c>
      <c r="R549" s="168" t="str">
        <f t="shared" si="59"/>
        <v>C</v>
      </c>
      <c r="S549" s="154">
        <f t="shared" si="60"/>
        <v>798.3420000000001</v>
      </c>
      <c r="T549" s="153">
        <v>8</v>
      </c>
      <c r="U549" s="153">
        <v>0</v>
      </c>
    </row>
    <row r="550" spans="1:22">
      <c r="A550" s="153" t="s">
        <v>350</v>
      </c>
      <c r="B550" s="178" t="s">
        <v>2353</v>
      </c>
      <c r="C550" s="153" t="s">
        <v>2354</v>
      </c>
      <c r="D550" s="153" t="s">
        <v>2355</v>
      </c>
      <c r="F550" s="153" t="s">
        <v>403</v>
      </c>
      <c r="G550" s="153" t="s">
        <v>321</v>
      </c>
      <c r="H550" s="153" t="s">
        <v>601</v>
      </c>
      <c r="I550" s="153" t="s">
        <v>2072</v>
      </c>
      <c r="J550" s="153" t="s">
        <v>603</v>
      </c>
      <c r="K550" s="153" t="s">
        <v>1100</v>
      </c>
      <c r="L550" s="153" t="s">
        <v>2356</v>
      </c>
      <c r="M550" s="153" t="s">
        <v>409</v>
      </c>
      <c r="N550" s="153" t="s">
        <v>877</v>
      </c>
      <c r="O550" s="170">
        <v>4594.55</v>
      </c>
      <c r="P550" s="170">
        <v>4594.55</v>
      </c>
      <c r="Q550" s="168" t="s">
        <v>254</v>
      </c>
      <c r="R550" s="168" t="str">
        <f t="shared" si="59"/>
        <v>C</v>
      </c>
      <c r="S550" s="154">
        <f t="shared" si="60"/>
        <v>459.45500000000004</v>
      </c>
      <c r="T550" s="153">
        <v>12</v>
      </c>
      <c r="U550" s="153">
        <v>7</v>
      </c>
    </row>
    <row r="551" spans="1:22">
      <c r="A551" s="153" t="s">
        <v>350</v>
      </c>
      <c r="B551" s="178" t="s">
        <v>2357</v>
      </c>
      <c r="C551" s="153" t="s">
        <v>2358</v>
      </c>
      <c r="D551" s="153" t="s">
        <v>2359</v>
      </c>
      <c r="F551" s="153" t="s">
        <v>403</v>
      </c>
      <c r="G551" s="153" t="s">
        <v>326</v>
      </c>
      <c r="H551" s="153" t="s">
        <v>492</v>
      </c>
      <c r="I551" s="153" t="s">
        <v>750</v>
      </c>
      <c r="J551" s="153" t="s">
        <v>433</v>
      </c>
      <c r="K551" s="153" t="s">
        <v>494</v>
      </c>
      <c r="L551" s="153" t="s">
        <v>2360</v>
      </c>
      <c r="M551" s="153" t="s">
        <v>409</v>
      </c>
      <c r="N551" s="153" t="s">
        <v>2361</v>
      </c>
      <c r="O551" s="170">
        <v>34151.43</v>
      </c>
      <c r="P551" s="170">
        <v>34151.43</v>
      </c>
      <c r="Q551" s="168" t="s">
        <v>254</v>
      </c>
      <c r="R551" s="168" t="str">
        <f t="shared" si="59"/>
        <v>C</v>
      </c>
      <c r="S551" s="154">
        <f t="shared" si="60"/>
        <v>3415.143</v>
      </c>
    </row>
    <row r="552" spans="1:22">
      <c r="A552" s="153" t="s">
        <v>350</v>
      </c>
      <c r="B552" s="178" t="s">
        <v>288</v>
      </c>
      <c r="C552" s="153" t="s">
        <v>2362</v>
      </c>
      <c r="D552" s="153" t="s">
        <v>2363</v>
      </c>
      <c r="F552" s="153" t="s">
        <v>403</v>
      </c>
      <c r="G552" s="153" t="s">
        <v>313</v>
      </c>
      <c r="H552" s="153" t="s">
        <v>2247</v>
      </c>
      <c r="I552" s="153" t="s">
        <v>2208</v>
      </c>
      <c r="J552" s="153" t="s">
        <v>944</v>
      </c>
      <c r="K552" s="153" t="s">
        <v>494</v>
      </c>
      <c r="L552" s="153" t="s">
        <v>1249</v>
      </c>
      <c r="M552" s="153" t="s">
        <v>409</v>
      </c>
      <c r="N552" s="153" t="s">
        <v>1039</v>
      </c>
      <c r="O552" s="170">
        <v>11707.88</v>
      </c>
      <c r="P552" s="170">
        <v>11707.88</v>
      </c>
      <c r="Q552" s="168" t="s">
        <v>254</v>
      </c>
      <c r="R552" s="168" t="str">
        <f t="shared" si="59"/>
        <v>C</v>
      </c>
      <c r="S552" s="158">
        <v>0</v>
      </c>
      <c r="T552" s="153">
        <v>11</v>
      </c>
      <c r="U552" s="153">
        <v>5</v>
      </c>
      <c r="V552" s="159" t="s">
        <v>2364</v>
      </c>
    </row>
    <row r="553" spans="1:22">
      <c r="B553" s="179" t="s">
        <v>2365</v>
      </c>
      <c r="O553" s="170">
        <f>SUM(O532:O552)</f>
        <v>288778.51</v>
      </c>
      <c r="P553" s="170">
        <f>SUM(P532:P552)</f>
        <v>304530.02999999997</v>
      </c>
      <c r="S553" s="156">
        <f>SUM(S532:S552)</f>
        <v>19396.236199999999</v>
      </c>
    </row>
    <row r="555" spans="1:22">
      <c r="A555" s="153" t="s">
        <v>351</v>
      </c>
      <c r="B555" s="170">
        <v>2018047</v>
      </c>
      <c r="C555" s="153" t="s">
        <v>2366</v>
      </c>
      <c r="D555" s="153" t="s">
        <v>2367</v>
      </c>
      <c r="F555" s="153" t="s">
        <v>403</v>
      </c>
      <c r="G555" s="153" t="s">
        <v>4</v>
      </c>
      <c r="H555" s="153" t="s">
        <v>433</v>
      </c>
      <c r="I555" s="153" t="s">
        <v>426</v>
      </c>
      <c r="J555" s="153" t="s">
        <v>434</v>
      </c>
      <c r="K555" s="153" t="s">
        <v>407</v>
      </c>
      <c r="L555" s="153" t="s">
        <v>2368</v>
      </c>
      <c r="M555" s="153" t="s">
        <v>409</v>
      </c>
      <c r="N555" s="153" t="s">
        <v>2369</v>
      </c>
      <c r="O555" s="170">
        <v>26932.83</v>
      </c>
      <c r="P555" s="170">
        <v>26932.83</v>
      </c>
      <c r="Q555" s="168" t="s">
        <v>245</v>
      </c>
      <c r="R555" s="168" t="str">
        <f t="shared" ref="R555:R566" si="61">Q555</f>
        <v>B</v>
      </c>
      <c r="S555" s="154">
        <f t="shared" ref="S555:S566" si="62">IF(E555="PLP",0,IF(E555="SRB",0,IF(G555="DEFERRED",O555*20%,IF(R555="A",O555*0.5%,IF(R555="B",O555*3%,O555*10%)))))</f>
        <v>807.98490000000004</v>
      </c>
    </row>
    <row r="556" spans="1:22">
      <c r="A556" s="153" t="s">
        <v>351</v>
      </c>
      <c r="B556" s="170">
        <v>2018050</v>
      </c>
      <c r="C556" s="153" t="s">
        <v>2370</v>
      </c>
      <c r="D556" s="153" t="s">
        <v>2371</v>
      </c>
      <c r="F556" s="153" t="s">
        <v>403</v>
      </c>
      <c r="G556" s="153" t="s">
        <v>4</v>
      </c>
      <c r="H556" s="153" t="s">
        <v>1763</v>
      </c>
      <c r="I556" s="153" t="s">
        <v>532</v>
      </c>
      <c r="J556" s="153" t="s">
        <v>1755</v>
      </c>
      <c r="K556" s="153" t="s">
        <v>407</v>
      </c>
      <c r="L556" s="153" t="s">
        <v>2372</v>
      </c>
      <c r="M556" s="153" t="s">
        <v>409</v>
      </c>
      <c r="N556" s="153" t="s">
        <v>2373</v>
      </c>
      <c r="O556" s="170">
        <v>3896.99</v>
      </c>
      <c r="P556" s="170">
        <v>3896.99</v>
      </c>
      <c r="Q556" s="168" t="s">
        <v>245</v>
      </c>
      <c r="R556" s="168" t="str">
        <f t="shared" si="61"/>
        <v>B</v>
      </c>
      <c r="S556" s="154">
        <f t="shared" si="62"/>
        <v>116.90969999999999</v>
      </c>
    </row>
    <row r="557" spans="1:22">
      <c r="A557" s="153" t="s">
        <v>351</v>
      </c>
      <c r="B557" s="170">
        <v>2018118</v>
      </c>
      <c r="C557" s="153" t="s">
        <v>2374</v>
      </c>
      <c r="D557" s="153" t="s">
        <v>2375</v>
      </c>
      <c r="F557" s="153" t="s">
        <v>403</v>
      </c>
      <c r="G557" s="153" t="s">
        <v>4</v>
      </c>
      <c r="H557" s="153" t="s">
        <v>492</v>
      </c>
      <c r="I557" s="153" t="s">
        <v>427</v>
      </c>
      <c r="J557" s="153" t="s">
        <v>433</v>
      </c>
      <c r="K557" s="153" t="s">
        <v>407</v>
      </c>
      <c r="L557" s="153" t="s">
        <v>582</v>
      </c>
      <c r="M557" s="153" t="s">
        <v>409</v>
      </c>
      <c r="N557" s="153" t="s">
        <v>2376</v>
      </c>
      <c r="O557" s="170">
        <v>32429.17</v>
      </c>
      <c r="P557" s="170">
        <v>32429.17</v>
      </c>
      <c r="Q557" s="168" t="s">
        <v>254</v>
      </c>
      <c r="R557" s="168" t="str">
        <f t="shared" si="61"/>
        <v>C</v>
      </c>
      <c r="S557" s="154">
        <f t="shared" si="62"/>
        <v>3242.9169999999999</v>
      </c>
      <c r="T557" s="153">
        <v>6</v>
      </c>
      <c r="U557" s="153">
        <v>0</v>
      </c>
    </row>
    <row r="558" spans="1:22">
      <c r="A558" s="153" t="s">
        <v>351</v>
      </c>
      <c r="B558" s="170">
        <v>2018120</v>
      </c>
      <c r="C558" s="153" t="s">
        <v>2377</v>
      </c>
      <c r="D558" s="153" t="s">
        <v>2378</v>
      </c>
      <c r="F558" s="153" t="s">
        <v>403</v>
      </c>
      <c r="G558" s="153" t="s">
        <v>907</v>
      </c>
      <c r="H558" s="153" t="s">
        <v>433</v>
      </c>
      <c r="I558" s="153" t="s">
        <v>492</v>
      </c>
      <c r="J558" s="153" t="s">
        <v>434</v>
      </c>
      <c r="K558" s="153" t="s">
        <v>1003</v>
      </c>
      <c r="L558" s="153" t="s">
        <v>2379</v>
      </c>
      <c r="M558" s="153" t="s">
        <v>409</v>
      </c>
      <c r="N558" s="153" t="s">
        <v>2380</v>
      </c>
      <c r="O558" s="170">
        <v>7925.92</v>
      </c>
      <c r="P558" s="170">
        <v>7925.92</v>
      </c>
      <c r="Q558" s="168" t="s">
        <v>245</v>
      </c>
      <c r="R558" s="168" t="str">
        <f t="shared" si="61"/>
        <v>B</v>
      </c>
      <c r="S558" s="154">
        <f t="shared" si="62"/>
        <v>237.77760000000001</v>
      </c>
    </row>
    <row r="559" spans="1:22">
      <c r="A559" s="153" t="s">
        <v>351</v>
      </c>
      <c r="B559" s="170">
        <v>2018124</v>
      </c>
      <c r="C559" s="153" t="s">
        <v>2381</v>
      </c>
      <c r="D559" s="153" t="s">
        <v>2382</v>
      </c>
      <c r="F559" s="153" t="s">
        <v>403</v>
      </c>
      <c r="G559" s="153" t="s">
        <v>4</v>
      </c>
      <c r="H559" s="153" t="s">
        <v>1695</v>
      </c>
      <c r="I559" s="153" t="s">
        <v>492</v>
      </c>
      <c r="J559" s="153" t="s">
        <v>576</v>
      </c>
      <c r="K559" s="153" t="s">
        <v>407</v>
      </c>
      <c r="L559" s="153" t="s">
        <v>2383</v>
      </c>
      <c r="M559" s="153" t="s">
        <v>409</v>
      </c>
      <c r="N559" s="153" t="s">
        <v>2384</v>
      </c>
      <c r="O559" s="170">
        <v>7849.01</v>
      </c>
      <c r="P559" s="170">
        <v>7849.01</v>
      </c>
      <c r="Q559" s="168" t="s">
        <v>245</v>
      </c>
      <c r="R559" s="168" t="str">
        <f t="shared" si="61"/>
        <v>B</v>
      </c>
      <c r="S559" s="154">
        <f t="shared" si="62"/>
        <v>235.47030000000001</v>
      </c>
    </row>
    <row r="560" spans="1:22">
      <c r="A560" s="153" t="s">
        <v>351</v>
      </c>
      <c r="B560" s="170">
        <v>2018125</v>
      </c>
      <c r="C560" s="153" t="s">
        <v>2385</v>
      </c>
      <c r="D560" s="153" t="s">
        <v>1872</v>
      </c>
      <c r="F560" s="153" t="s">
        <v>403</v>
      </c>
      <c r="G560" s="153" t="s">
        <v>907</v>
      </c>
      <c r="H560" s="153" t="s">
        <v>492</v>
      </c>
      <c r="I560" s="153" t="s">
        <v>553</v>
      </c>
      <c r="J560" s="153" t="s">
        <v>433</v>
      </c>
      <c r="K560" s="153" t="s">
        <v>1003</v>
      </c>
      <c r="L560" s="153" t="s">
        <v>2386</v>
      </c>
      <c r="M560" s="153" t="s">
        <v>409</v>
      </c>
      <c r="N560" s="153" t="s">
        <v>2387</v>
      </c>
      <c r="O560" s="170">
        <v>8134.19</v>
      </c>
      <c r="P560" s="170">
        <v>8134.19</v>
      </c>
      <c r="Q560" s="168" t="s">
        <v>245</v>
      </c>
      <c r="R560" s="168" t="str">
        <f t="shared" si="61"/>
        <v>B</v>
      </c>
      <c r="S560" s="154">
        <f t="shared" si="62"/>
        <v>244.02569999999997</v>
      </c>
    </row>
    <row r="561" spans="1:19">
      <c r="A561" s="153" t="s">
        <v>351</v>
      </c>
      <c r="B561" s="170">
        <v>2018132</v>
      </c>
      <c r="C561" s="153" t="s">
        <v>2388</v>
      </c>
      <c r="D561" s="153" t="s">
        <v>2389</v>
      </c>
      <c r="F561" s="153" t="s">
        <v>403</v>
      </c>
      <c r="G561" s="153" t="s">
        <v>4</v>
      </c>
      <c r="H561" s="153" t="s">
        <v>1286</v>
      </c>
      <c r="I561" s="153" t="s">
        <v>405</v>
      </c>
      <c r="J561" s="153" t="s">
        <v>716</v>
      </c>
      <c r="K561" s="153" t="s">
        <v>407</v>
      </c>
      <c r="L561" s="153" t="s">
        <v>2390</v>
      </c>
      <c r="M561" s="153" t="s">
        <v>409</v>
      </c>
      <c r="N561" s="153" t="s">
        <v>2391</v>
      </c>
      <c r="O561" s="170">
        <v>17195.990000000002</v>
      </c>
      <c r="P561" s="170">
        <v>17195.990000000002</v>
      </c>
      <c r="Q561" s="168" t="s">
        <v>258</v>
      </c>
      <c r="R561" s="168" t="str">
        <f t="shared" si="61"/>
        <v>A</v>
      </c>
      <c r="S561" s="154">
        <f t="shared" si="62"/>
        <v>85.979950000000017</v>
      </c>
    </row>
    <row r="562" spans="1:19">
      <c r="A562" s="153" t="s">
        <v>351</v>
      </c>
      <c r="B562" s="170">
        <v>2018137</v>
      </c>
      <c r="C562" s="153" t="s">
        <v>2392</v>
      </c>
      <c r="D562" s="153" t="s">
        <v>2393</v>
      </c>
      <c r="F562" s="153" t="s">
        <v>403</v>
      </c>
      <c r="G562" s="153" t="s">
        <v>4</v>
      </c>
      <c r="H562" s="153" t="s">
        <v>971</v>
      </c>
      <c r="I562" s="153" t="s">
        <v>971</v>
      </c>
      <c r="J562" s="153" t="s">
        <v>1324</v>
      </c>
      <c r="K562" s="153" t="s">
        <v>407</v>
      </c>
      <c r="L562" s="153" t="s">
        <v>2394</v>
      </c>
      <c r="M562" s="153" t="s">
        <v>409</v>
      </c>
      <c r="N562" s="153" t="s">
        <v>2395</v>
      </c>
      <c r="O562" s="170">
        <v>4180.0200000000004</v>
      </c>
      <c r="P562" s="170">
        <v>4180.0200000000004</v>
      </c>
      <c r="Q562" s="168" t="s">
        <v>254</v>
      </c>
      <c r="R562" s="168" t="str">
        <f t="shared" si="61"/>
        <v>C</v>
      </c>
      <c r="S562" s="154">
        <f t="shared" si="62"/>
        <v>418.00200000000007</v>
      </c>
    </row>
    <row r="563" spans="1:19">
      <c r="A563" s="153" t="s">
        <v>351</v>
      </c>
      <c r="B563" s="170">
        <v>2018146</v>
      </c>
      <c r="C563" s="153" t="s">
        <v>2396</v>
      </c>
      <c r="D563" s="153" t="s">
        <v>2397</v>
      </c>
      <c r="F563" s="153" t="s">
        <v>403</v>
      </c>
      <c r="G563" s="153" t="s">
        <v>4</v>
      </c>
      <c r="H563" s="153" t="s">
        <v>420</v>
      </c>
      <c r="I563" s="153" t="s">
        <v>420</v>
      </c>
      <c r="J563" s="153" t="s">
        <v>419</v>
      </c>
      <c r="K563" s="153" t="s">
        <v>407</v>
      </c>
      <c r="L563" s="153" t="s">
        <v>2398</v>
      </c>
      <c r="M563" s="153" t="s">
        <v>409</v>
      </c>
      <c r="N563" s="153" t="s">
        <v>1362</v>
      </c>
      <c r="O563" s="170">
        <v>7513.04</v>
      </c>
      <c r="P563" s="170">
        <v>7513.04</v>
      </c>
      <c r="Q563" s="168" t="s">
        <v>245</v>
      </c>
      <c r="R563" s="168" t="str">
        <f t="shared" si="61"/>
        <v>B</v>
      </c>
      <c r="S563" s="154">
        <f t="shared" si="62"/>
        <v>225.3912</v>
      </c>
    </row>
    <row r="564" spans="1:19">
      <c r="A564" s="153" t="s">
        <v>351</v>
      </c>
      <c r="B564" s="170">
        <v>2018147</v>
      </c>
      <c r="C564" s="153" t="s">
        <v>2399</v>
      </c>
      <c r="D564" s="153" t="s">
        <v>2400</v>
      </c>
      <c r="F564" s="153" t="s">
        <v>403</v>
      </c>
      <c r="G564" s="153" t="s">
        <v>4</v>
      </c>
      <c r="H564" s="153" t="s">
        <v>420</v>
      </c>
      <c r="I564" s="153" t="s">
        <v>512</v>
      </c>
      <c r="J564" s="153" t="s">
        <v>419</v>
      </c>
      <c r="K564" s="153" t="s">
        <v>407</v>
      </c>
      <c r="L564" s="153" t="s">
        <v>2401</v>
      </c>
      <c r="M564" s="153" t="s">
        <v>409</v>
      </c>
      <c r="N564" s="153" t="s">
        <v>2402</v>
      </c>
      <c r="O564" s="170">
        <v>6857.2</v>
      </c>
      <c r="P564" s="170">
        <v>6857.2</v>
      </c>
      <c r="Q564" s="168" t="s">
        <v>245</v>
      </c>
      <c r="R564" s="168" t="str">
        <f t="shared" si="61"/>
        <v>B</v>
      </c>
      <c r="S564" s="154">
        <f t="shared" si="62"/>
        <v>205.71599999999998</v>
      </c>
    </row>
    <row r="565" spans="1:19">
      <c r="A565" s="153" t="s">
        <v>351</v>
      </c>
      <c r="B565" s="170">
        <v>2018154</v>
      </c>
      <c r="C565" s="153" t="s">
        <v>2403</v>
      </c>
      <c r="D565" s="153" t="s">
        <v>2404</v>
      </c>
      <c r="F565" s="153" t="s">
        <v>403</v>
      </c>
      <c r="G565" s="153" t="s">
        <v>4</v>
      </c>
      <c r="H565" s="153" t="s">
        <v>420</v>
      </c>
      <c r="I565" s="153" t="s">
        <v>420</v>
      </c>
      <c r="J565" s="153" t="s">
        <v>419</v>
      </c>
      <c r="K565" s="153" t="s">
        <v>407</v>
      </c>
      <c r="L565" s="153" t="s">
        <v>2405</v>
      </c>
      <c r="M565" s="153" t="s">
        <v>409</v>
      </c>
      <c r="N565" s="153" t="s">
        <v>968</v>
      </c>
      <c r="O565" s="170">
        <v>4873</v>
      </c>
      <c r="P565" s="170">
        <v>4873</v>
      </c>
      <c r="Q565" s="168" t="s">
        <v>258</v>
      </c>
      <c r="R565" s="168" t="str">
        <f t="shared" si="61"/>
        <v>A</v>
      </c>
      <c r="S565" s="154">
        <f t="shared" si="62"/>
        <v>24.365000000000002</v>
      </c>
    </row>
    <row r="566" spans="1:19">
      <c r="A566" s="153" t="s">
        <v>351</v>
      </c>
      <c r="B566" s="170">
        <v>2018163</v>
      </c>
      <c r="C566" s="153" t="s">
        <v>2406</v>
      </c>
      <c r="D566" s="153" t="s">
        <v>2407</v>
      </c>
      <c r="F566" s="153" t="s">
        <v>403</v>
      </c>
      <c r="G566" s="153" t="s">
        <v>4</v>
      </c>
      <c r="H566" s="153" t="s">
        <v>420</v>
      </c>
      <c r="I566" s="153" t="s">
        <v>750</v>
      </c>
      <c r="J566" s="153" t="s">
        <v>419</v>
      </c>
      <c r="K566" s="153" t="s">
        <v>407</v>
      </c>
      <c r="L566" s="153" t="s">
        <v>2408</v>
      </c>
      <c r="M566" s="153" t="s">
        <v>409</v>
      </c>
      <c r="N566" s="153" t="s">
        <v>1825</v>
      </c>
      <c r="O566" s="170">
        <v>3190.73</v>
      </c>
      <c r="P566" s="170">
        <v>3190.73</v>
      </c>
      <c r="Q566" s="168" t="s">
        <v>245</v>
      </c>
      <c r="R566" s="168" t="str">
        <f t="shared" si="61"/>
        <v>B</v>
      </c>
      <c r="S566" s="154">
        <f t="shared" si="62"/>
        <v>95.721899999999991</v>
      </c>
    </row>
    <row r="567" spans="1:19">
      <c r="B567" s="179" t="s">
        <v>2409</v>
      </c>
      <c r="O567" s="170">
        <f>SUM(O555:O566)</f>
        <v>130978.09</v>
      </c>
      <c r="P567" s="170">
        <f>SUM(P555:P566)</f>
        <v>130978.09</v>
      </c>
      <c r="S567" s="156">
        <f>SUM(S555:S566)</f>
        <v>5940.2612500000005</v>
      </c>
    </row>
    <row r="569" spans="1:19">
      <c r="A569" s="153" t="s">
        <v>352</v>
      </c>
      <c r="B569" s="170">
        <v>2017091</v>
      </c>
      <c r="C569" s="153" t="s">
        <v>2410</v>
      </c>
      <c r="D569" s="153" t="s">
        <v>2411</v>
      </c>
      <c r="F569" s="153" t="s">
        <v>403</v>
      </c>
      <c r="G569" s="153" t="s">
        <v>321</v>
      </c>
      <c r="H569" s="153" t="s">
        <v>492</v>
      </c>
      <c r="I569" s="153" t="s">
        <v>532</v>
      </c>
      <c r="J569" s="153" t="s">
        <v>433</v>
      </c>
      <c r="K569" s="153" t="s">
        <v>1003</v>
      </c>
      <c r="L569" s="153" t="s">
        <v>2412</v>
      </c>
      <c r="M569" s="153" t="s">
        <v>409</v>
      </c>
      <c r="N569" s="153" t="s">
        <v>902</v>
      </c>
      <c r="O569" s="170" t="s">
        <v>2413</v>
      </c>
      <c r="P569" s="170">
        <v>55209.73</v>
      </c>
      <c r="Q569" s="168" t="s">
        <v>245</v>
      </c>
      <c r="R569" s="168" t="str">
        <f t="shared" ref="R569" si="63">Q569</f>
        <v>B</v>
      </c>
      <c r="S569" s="154">
        <f t="shared" ref="S569" si="64">IF(E569="PLP",0,IF(E569="SRB",0,IF(G569="DEFERRED",O569*20%,IF(R569="A",O569*0.5%,IF(R569="B",O569*3%,O569*10%)))))</f>
        <v>1656.2918999999999</v>
      </c>
    </row>
    <row r="570" spans="1:19">
      <c r="B570" s="179" t="s">
        <v>904</v>
      </c>
      <c r="O570" s="170" t="str">
        <f>O569</f>
        <v xml:space="preserve">      55209.73</v>
      </c>
      <c r="P570" s="170">
        <f>P569</f>
        <v>55209.73</v>
      </c>
      <c r="S570" s="156">
        <f>S569</f>
        <v>1656.2918999999999</v>
      </c>
    </row>
    <row r="572" spans="1:19">
      <c r="A572" s="153" t="s">
        <v>353</v>
      </c>
      <c r="B572" s="170">
        <v>2021030</v>
      </c>
      <c r="C572" s="153" t="s">
        <v>2414</v>
      </c>
      <c r="D572" s="153" t="s">
        <v>2415</v>
      </c>
      <c r="F572" s="153" t="s">
        <v>403</v>
      </c>
      <c r="G572" s="153" t="s">
        <v>4</v>
      </c>
      <c r="H572" s="153" t="s">
        <v>492</v>
      </c>
      <c r="I572" s="153" t="s">
        <v>492</v>
      </c>
      <c r="J572" s="153" t="s">
        <v>433</v>
      </c>
      <c r="K572" s="153" t="s">
        <v>458</v>
      </c>
      <c r="L572" s="153" t="s">
        <v>2416</v>
      </c>
      <c r="M572" s="153" t="s">
        <v>409</v>
      </c>
      <c r="N572" s="153" t="s">
        <v>2417</v>
      </c>
      <c r="O572" s="170">
        <v>6976.64</v>
      </c>
      <c r="P572" s="170">
        <v>6976.64</v>
      </c>
      <c r="Q572" s="168" t="e">
        <v>#N/A</v>
      </c>
      <c r="R572" s="168" t="s">
        <v>258</v>
      </c>
      <c r="S572" s="154">
        <f t="shared" ref="S572:S573" si="65">IF(E572="PLP",0,IF(E572="SRB",0,IF(G572="DEFERRED",O572*20%,IF(R572="A",O572*0.5%,IF(R572="B",O572*3%,O572*10%)))))</f>
        <v>34.883200000000002</v>
      </c>
    </row>
    <row r="573" spans="1:19">
      <c r="A573" s="153" t="s">
        <v>353</v>
      </c>
      <c r="B573" s="170">
        <v>2021054</v>
      </c>
      <c r="C573" s="153" t="s">
        <v>2418</v>
      </c>
      <c r="D573" s="153" t="s">
        <v>2419</v>
      </c>
      <c r="F573" s="153" t="s">
        <v>403</v>
      </c>
      <c r="G573" s="153" t="s">
        <v>4</v>
      </c>
      <c r="H573" s="153" t="s">
        <v>1286</v>
      </c>
      <c r="I573" s="153" t="s">
        <v>532</v>
      </c>
      <c r="J573" s="153" t="s">
        <v>716</v>
      </c>
      <c r="K573" s="153" t="s">
        <v>684</v>
      </c>
      <c r="L573" s="153" t="s">
        <v>2420</v>
      </c>
      <c r="M573" s="153" t="s">
        <v>409</v>
      </c>
      <c r="N573" s="153" t="s">
        <v>2421</v>
      </c>
      <c r="O573" s="170">
        <v>15718.1</v>
      </c>
      <c r="P573" s="170">
        <v>15718.1</v>
      </c>
      <c r="Q573" s="168" t="e">
        <v>#N/A</v>
      </c>
      <c r="R573" s="168" t="s">
        <v>258</v>
      </c>
      <c r="S573" s="154">
        <f t="shared" si="65"/>
        <v>78.590500000000006</v>
      </c>
    </row>
    <row r="574" spans="1:19">
      <c r="B574" s="179" t="s">
        <v>675</v>
      </c>
      <c r="O574" s="170">
        <f>SUM(O572:O573)</f>
        <v>22694.74</v>
      </c>
      <c r="P574" s="170">
        <f>SUM(P572:P573)</f>
        <v>22694.74</v>
      </c>
      <c r="S574" s="156">
        <f>SUM(S572:S573)</f>
        <v>113.47370000000001</v>
      </c>
    </row>
    <row r="576" spans="1:19">
      <c r="A576" s="153" t="s">
        <v>354</v>
      </c>
      <c r="B576" s="170">
        <v>1182</v>
      </c>
      <c r="C576" s="153" t="s">
        <v>2422</v>
      </c>
      <c r="D576" s="153" t="s">
        <v>2423</v>
      </c>
      <c r="F576" s="153" t="s">
        <v>403</v>
      </c>
      <c r="G576" s="153" t="s">
        <v>313</v>
      </c>
      <c r="H576" s="153" t="s">
        <v>492</v>
      </c>
      <c r="I576" s="153" t="s">
        <v>553</v>
      </c>
      <c r="J576" s="153" t="s">
        <v>433</v>
      </c>
      <c r="K576" s="153" t="s">
        <v>494</v>
      </c>
      <c r="L576" s="153" t="s">
        <v>435</v>
      </c>
      <c r="M576" s="153" t="s">
        <v>409</v>
      </c>
      <c r="N576" s="153" t="s">
        <v>2424</v>
      </c>
      <c r="O576" s="170">
        <v>2160.4899999999998</v>
      </c>
      <c r="P576" s="170">
        <v>2160.4899999999998</v>
      </c>
      <c r="Q576" s="168" t="s">
        <v>258</v>
      </c>
      <c r="R576" s="168" t="str">
        <f t="shared" ref="R576:R598" si="66">Q576</f>
        <v>A</v>
      </c>
      <c r="S576" s="154">
        <f t="shared" ref="S576:S598" si="67">IF(E576="PLP",0,IF(E576="SRB",0,IF(G576="DEFERRED",O576*20%,IF(R576="A",O576*0.5%,IF(R576="B",O576*3%,O576*10%)))))</f>
        <v>10.802449999999999</v>
      </c>
    </row>
    <row r="577" spans="1:21">
      <c r="A577" s="153" t="s">
        <v>354</v>
      </c>
      <c r="B577" s="170">
        <v>1192</v>
      </c>
      <c r="C577" s="153" t="s">
        <v>2425</v>
      </c>
      <c r="D577" s="153" t="s">
        <v>2426</v>
      </c>
      <c r="F577" s="153" t="s">
        <v>403</v>
      </c>
      <c r="G577" s="155" t="s">
        <v>311</v>
      </c>
      <c r="H577" s="153" t="s">
        <v>2427</v>
      </c>
      <c r="I577" s="153" t="s">
        <v>426</v>
      </c>
      <c r="J577" s="153" t="s">
        <v>2428</v>
      </c>
      <c r="K577" s="153" t="s">
        <v>494</v>
      </c>
      <c r="L577" s="153" t="s">
        <v>1995</v>
      </c>
      <c r="M577" s="153" t="s">
        <v>409</v>
      </c>
      <c r="N577" s="153" t="s">
        <v>1454</v>
      </c>
      <c r="O577" s="170">
        <v>2539.58</v>
      </c>
      <c r="P577" s="170">
        <v>2539.58</v>
      </c>
      <c r="Q577" s="168" t="s">
        <v>245</v>
      </c>
      <c r="R577" s="168" t="str">
        <f t="shared" si="66"/>
        <v>B</v>
      </c>
      <c r="S577" s="154">
        <f t="shared" si="67"/>
        <v>507.916</v>
      </c>
      <c r="T577" s="153">
        <v>1</v>
      </c>
      <c r="U577" s="153">
        <v>0</v>
      </c>
    </row>
    <row r="578" spans="1:21">
      <c r="A578" s="153" t="s">
        <v>354</v>
      </c>
      <c r="B578" s="170">
        <v>1206</v>
      </c>
      <c r="C578" s="153" t="s">
        <v>2429</v>
      </c>
      <c r="D578" s="153" t="s">
        <v>2430</v>
      </c>
      <c r="F578" s="153" t="s">
        <v>403</v>
      </c>
      <c r="G578" s="153" t="s">
        <v>313</v>
      </c>
      <c r="H578" s="153" t="s">
        <v>433</v>
      </c>
      <c r="I578" s="153" t="s">
        <v>427</v>
      </c>
      <c r="J578" s="153" t="s">
        <v>434</v>
      </c>
      <c r="K578" s="153" t="s">
        <v>494</v>
      </c>
      <c r="L578" s="153" t="s">
        <v>1101</v>
      </c>
      <c r="M578" s="153" t="s">
        <v>409</v>
      </c>
      <c r="N578" s="153" t="s">
        <v>2431</v>
      </c>
      <c r="O578" s="170">
        <v>9901.69</v>
      </c>
      <c r="P578" s="170">
        <v>9901.69</v>
      </c>
      <c r="Q578" s="168" t="s">
        <v>258</v>
      </c>
      <c r="R578" s="168" t="str">
        <f t="shared" si="66"/>
        <v>A</v>
      </c>
      <c r="S578" s="154">
        <f t="shared" si="67"/>
        <v>49.508450000000003</v>
      </c>
    </row>
    <row r="579" spans="1:21">
      <c r="A579" s="153" t="s">
        <v>354</v>
      </c>
      <c r="B579" s="170">
        <v>1223</v>
      </c>
      <c r="C579" s="153" t="s">
        <v>2432</v>
      </c>
      <c r="D579" s="153" t="s">
        <v>2433</v>
      </c>
      <c r="F579" s="153" t="s">
        <v>403</v>
      </c>
      <c r="G579" s="153" t="s">
        <v>313</v>
      </c>
      <c r="H579" s="153" t="s">
        <v>433</v>
      </c>
      <c r="I579" s="153" t="s">
        <v>576</v>
      </c>
      <c r="J579" s="153" t="s">
        <v>434</v>
      </c>
      <c r="K579" s="153" t="s">
        <v>494</v>
      </c>
      <c r="L579" s="153" t="s">
        <v>546</v>
      </c>
      <c r="M579" s="153" t="s">
        <v>409</v>
      </c>
      <c r="N579" s="153" t="s">
        <v>1870</v>
      </c>
      <c r="O579" s="170">
        <v>2399.19</v>
      </c>
      <c r="P579" s="170">
        <v>2399.19</v>
      </c>
      <c r="Q579" s="168" t="s">
        <v>258</v>
      </c>
      <c r="R579" s="168" t="str">
        <f t="shared" si="66"/>
        <v>A</v>
      </c>
      <c r="S579" s="154">
        <f t="shared" si="67"/>
        <v>11.995950000000001</v>
      </c>
    </row>
    <row r="580" spans="1:21">
      <c r="A580" s="153" t="s">
        <v>354</v>
      </c>
      <c r="B580" s="170">
        <v>1232</v>
      </c>
      <c r="C580" s="153" t="s">
        <v>2434</v>
      </c>
      <c r="D580" s="153" t="s">
        <v>2435</v>
      </c>
      <c r="F580" s="153" t="s">
        <v>403</v>
      </c>
      <c r="G580" s="153" t="s">
        <v>313</v>
      </c>
      <c r="H580" s="153" t="s">
        <v>492</v>
      </c>
      <c r="I580" s="153" t="s">
        <v>413</v>
      </c>
      <c r="J580" s="153" t="s">
        <v>433</v>
      </c>
      <c r="K580" s="153" t="s">
        <v>494</v>
      </c>
      <c r="L580" s="153" t="s">
        <v>967</v>
      </c>
      <c r="M580" s="153" t="s">
        <v>409</v>
      </c>
      <c r="N580" s="153" t="s">
        <v>430</v>
      </c>
      <c r="O580" s="170">
        <v>11624.22</v>
      </c>
      <c r="P580" s="170">
        <v>11624.22</v>
      </c>
      <c r="Q580" s="168" t="s">
        <v>245</v>
      </c>
      <c r="R580" s="168" t="str">
        <f t="shared" si="66"/>
        <v>B</v>
      </c>
      <c r="S580" s="154">
        <f t="shared" si="67"/>
        <v>348.72659999999996</v>
      </c>
    </row>
    <row r="581" spans="1:21">
      <c r="A581" s="153" t="s">
        <v>354</v>
      </c>
      <c r="B581" s="170">
        <v>1241</v>
      </c>
      <c r="C581" s="153" t="s">
        <v>2436</v>
      </c>
      <c r="D581" s="153" t="s">
        <v>2437</v>
      </c>
      <c r="F581" s="153" t="s">
        <v>403</v>
      </c>
      <c r="G581" s="153" t="s">
        <v>313</v>
      </c>
      <c r="H581" s="153" t="s">
        <v>492</v>
      </c>
      <c r="I581" s="153" t="s">
        <v>1860</v>
      </c>
      <c r="J581" s="153" t="s">
        <v>433</v>
      </c>
      <c r="K581" s="153" t="s">
        <v>494</v>
      </c>
      <c r="L581" s="153" t="s">
        <v>2438</v>
      </c>
      <c r="M581" s="153" t="s">
        <v>409</v>
      </c>
      <c r="N581" s="153" t="s">
        <v>1629</v>
      </c>
      <c r="O581" s="170">
        <v>3949.3</v>
      </c>
      <c r="P581" s="170">
        <v>3949.3</v>
      </c>
      <c r="Q581" s="168" t="s">
        <v>245</v>
      </c>
      <c r="R581" s="168" t="str">
        <f t="shared" si="66"/>
        <v>B</v>
      </c>
      <c r="S581" s="154">
        <f t="shared" si="67"/>
        <v>118.479</v>
      </c>
    </row>
    <row r="582" spans="1:21">
      <c r="A582" s="153" t="s">
        <v>354</v>
      </c>
      <c r="B582" s="170">
        <v>1243</v>
      </c>
      <c r="C582" s="153" t="s">
        <v>1107</v>
      </c>
      <c r="D582" s="153" t="s">
        <v>2439</v>
      </c>
      <c r="F582" s="153" t="s">
        <v>403</v>
      </c>
      <c r="G582" s="153" t="s">
        <v>313</v>
      </c>
      <c r="H582" s="153" t="s">
        <v>492</v>
      </c>
      <c r="I582" s="153" t="s">
        <v>493</v>
      </c>
      <c r="J582" s="153" t="s">
        <v>433</v>
      </c>
      <c r="K582" s="153" t="s">
        <v>494</v>
      </c>
      <c r="L582" s="153" t="s">
        <v>2440</v>
      </c>
      <c r="M582" s="153" t="s">
        <v>409</v>
      </c>
      <c r="N582" s="153" t="s">
        <v>2441</v>
      </c>
      <c r="O582" s="170">
        <v>9734.2000000000007</v>
      </c>
      <c r="P582" s="170">
        <v>9734.2000000000007</v>
      </c>
      <c r="Q582" s="168" t="s">
        <v>258</v>
      </c>
      <c r="R582" s="168" t="str">
        <f t="shared" si="66"/>
        <v>A</v>
      </c>
      <c r="S582" s="154">
        <f t="shared" si="67"/>
        <v>48.671000000000006</v>
      </c>
    </row>
    <row r="583" spans="1:21">
      <c r="A583" s="153" t="s">
        <v>354</v>
      </c>
      <c r="B583" s="170">
        <v>1245</v>
      </c>
      <c r="C583" s="153" t="s">
        <v>2442</v>
      </c>
      <c r="D583" s="153" t="s">
        <v>2443</v>
      </c>
      <c r="F583" s="153" t="s">
        <v>403</v>
      </c>
      <c r="G583" s="153" t="s">
        <v>313</v>
      </c>
      <c r="H583" s="153" t="s">
        <v>492</v>
      </c>
      <c r="I583" s="153" t="s">
        <v>971</v>
      </c>
      <c r="J583" s="153" t="s">
        <v>433</v>
      </c>
      <c r="K583" s="153" t="s">
        <v>494</v>
      </c>
      <c r="L583" s="153" t="s">
        <v>422</v>
      </c>
      <c r="M583" s="153" t="s">
        <v>409</v>
      </c>
      <c r="N583" s="153" t="s">
        <v>2444</v>
      </c>
      <c r="O583" s="170">
        <v>5473.28</v>
      </c>
      <c r="P583" s="170">
        <v>5473.28</v>
      </c>
      <c r="Q583" s="168" t="s">
        <v>245</v>
      </c>
      <c r="R583" s="168" t="str">
        <f t="shared" si="66"/>
        <v>B</v>
      </c>
      <c r="S583" s="154">
        <f t="shared" si="67"/>
        <v>164.19839999999999</v>
      </c>
    </row>
    <row r="584" spans="1:21">
      <c r="A584" s="153" t="s">
        <v>354</v>
      </c>
      <c r="B584" s="170">
        <v>1246</v>
      </c>
      <c r="C584" s="153" t="s">
        <v>2445</v>
      </c>
      <c r="D584" s="153" t="s">
        <v>2446</v>
      </c>
      <c r="F584" s="153" t="s">
        <v>403</v>
      </c>
      <c r="G584" s="153" t="s">
        <v>313</v>
      </c>
      <c r="H584" s="153" t="s">
        <v>433</v>
      </c>
      <c r="I584" s="153" t="s">
        <v>427</v>
      </c>
      <c r="J584" s="153" t="s">
        <v>434</v>
      </c>
      <c r="K584" s="153" t="s">
        <v>494</v>
      </c>
      <c r="L584" s="153" t="s">
        <v>422</v>
      </c>
      <c r="M584" s="153" t="s">
        <v>409</v>
      </c>
      <c r="N584" s="153" t="s">
        <v>2444</v>
      </c>
      <c r="O584" s="170">
        <v>8220.43</v>
      </c>
      <c r="P584" s="170">
        <v>8220.43</v>
      </c>
      <c r="Q584" s="168" t="s">
        <v>258</v>
      </c>
      <c r="R584" s="168" t="str">
        <f t="shared" si="66"/>
        <v>A</v>
      </c>
      <c r="S584" s="154">
        <f t="shared" si="67"/>
        <v>41.102150000000002</v>
      </c>
    </row>
    <row r="585" spans="1:21">
      <c r="A585" s="153" t="s">
        <v>354</v>
      </c>
      <c r="B585" s="170">
        <v>1248</v>
      </c>
      <c r="C585" s="153" t="s">
        <v>2447</v>
      </c>
      <c r="D585" s="153" t="s">
        <v>2448</v>
      </c>
      <c r="F585" s="153" t="s">
        <v>403</v>
      </c>
      <c r="G585" s="153" t="s">
        <v>313</v>
      </c>
      <c r="H585" s="153" t="s">
        <v>603</v>
      </c>
      <c r="I585" s="153" t="s">
        <v>2449</v>
      </c>
      <c r="J585" s="153" t="s">
        <v>1160</v>
      </c>
      <c r="K585" s="153" t="s">
        <v>494</v>
      </c>
      <c r="L585" s="153" t="s">
        <v>706</v>
      </c>
      <c r="M585" s="153" t="s">
        <v>409</v>
      </c>
      <c r="N585" s="153" t="s">
        <v>928</v>
      </c>
      <c r="O585" s="170">
        <v>14300.69</v>
      </c>
      <c r="P585" s="170">
        <v>14300.69</v>
      </c>
      <c r="Q585" s="168" t="s">
        <v>254</v>
      </c>
      <c r="R585" s="168" t="str">
        <f t="shared" si="66"/>
        <v>C</v>
      </c>
      <c r="S585" s="154">
        <f t="shared" si="67"/>
        <v>1430.0690000000002</v>
      </c>
      <c r="T585" s="153">
        <v>10</v>
      </c>
      <c r="U585" s="153">
        <v>3</v>
      </c>
    </row>
    <row r="586" spans="1:21">
      <c r="A586" s="153" t="s">
        <v>354</v>
      </c>
      <c r="B586" s="170">
        <v>1262</v>
      </c>
      <c r="C586" s="153" t="s">
        <v>1196</v>
      </c>
      <c r="D586" s="153" t="s">
        <v>1197</v>
      </c>
      <c r="F586" s="153" t="s">
        <v>403</v>
      </c>
      <c r="G586" s="153" t="s">
        <v>313</v>
      </c>
      <c r="H586" s="153" t="s">
        <v>492</v>
      </c>
      <c r="I586" s="153" t="s">
        <v>553</v>
      </c>
      <c r="J586" s="153" t="s">
        <v>433</v>
      </c>
      <c r="K586" s="153" t="s">
        <v>494</v>
      </c>
      <c r="L586" s="153" t="s">
        <v>706</v>
      </c>
      <c r="M586" s="153" t="s">
        <v>2450</v>
      </c>
      <c r="N586" s="153" t="s">
        <v>928</v>
      </c>
      <c r="O586" s="170">
        <v>14266.6</v>
      </c>
      <c r="P586" s="170">
        <v>30637.29</v>
      </c>
      <c r="Q586" s="168" t="s">
        <v>245</v>
      </c>
      <c r="R586" s="168" t="str">
        <f t="shared" si="66"/>
        <v>B</v>
      </c>
      <c r="S586" s="154">
        <f t="shared" si="67"/>
        <v>427.99799999999999</v>
      </c>
    </row>
    <row r="587" spans="1:21">
      <c r="A587" s="153" t="s">
        <v>354</v>
      </c>
      <c r="B587" s="170">
        <v>1271</v>
      </c>
      <c r="C587" s="153" t="s">
        <v>2451</v>
      </c>
      <c r="D587" s="153" t="s">
        <v>2452</v>
      </c>
      <c r="F587" s="153" t="s">
        <v>403</v>
      </c>
      <c r="G587" s="153" t="s">
        <v>313</v>
      </c>
      <c r="H587" s="153" t="s">
        <v>433</v>
      </c>
      <c r="I587" s="153" t="s">
        <v>413</v>
      </c>
      <c r="J587" s="153" t="s">
        <v>434</v>
      </c>
      <c r="K587" s="153" t="s">
        <v>494</v>
      </c>
      <c r="L587" s="153" t="s">
        <v>2453</v>
      </c>
      <c r="M587" s="153" t="s">
        <v>409</v>
      </c>
      <c r="N587" s="153" t="s">
        <v>2454</v>
      </c>
      <c r="O587" s="170">
        <v>2140.84</v>
      </c>
      <c r="P587" s="170">
        <v>2140.84</v>
      </c>
      <c r="Q587" s="168" t="s">
        <v>258</v>
      </c>
      <c r="R587" s="168" t="str">
        <f t="shared" si="66"/>
        <v>A</v>
      </c>
      <c r="S587" s="154">
        <f t="shared" si="67"/>
        <v>10.7042</v>
      </c>
    </row>
    <row r="588" spans="1:21">
      <c r="A588" s="153" t="s">
        <v>354</v>
      </c>
      <c r="B588" s="170">
        <v>1286</v>
      </c>
      <c r="C588" s="153" t="s">
        <v>2455</v>
      </c>
      <c r="D588" s="153" t="s">
        <v>2456</v>
      </c>
      <c r="F588" s="153" t="s">
        <v>403</v>
      </c>
      <c r="G588" s="153" t="s">
        <v>313</v>
      </c>
      <c r="H588" s="153" t="s">
        <v>492</v>
      </c>
      <c r="I588" s="153" t="s">
        <v>553</v>
      </c>
      <c r="J588" s="153" t="s">
        <v>433</v>
      </c>
      <c r="K588" s="153" t="s">
        <v>494</v>
      </c>
      <c r="L588" s="153" t="s">
        <v>2457</v>
      </c>
      <c r="M588" s="153" t="s">
        <v>409</v>
      </c>
      <c r="N588" s="153" t="s">
        <v>2458</v>
      </c>
      <c r="O588" s="170">
        <v>1938.62</v>
      </c>
      <c r="P588" s="170">
        <v>1938.62</v>
      </c>
      <c r="Q588" s="168" t="s">
        <v>258</v>
      </c>
      <c r="R588" s="168" t="str">
        <f t="shared" si="66"/>
        <v>A</v>
      </c>
      <c r="S588" s="154">
        <f t="shared" si="67"/>
        <v>9.6930999999999994</v>
      </c>
    </row>
    <row r="589" spans="1:21">
      <c r="A589" s="153" t="s">
        <v>354</v>
      </c>
      <c r="B589" s="170">
        <v>1293</v>
      </c>
      <c r="C589" s="153" t="s">
        <v>2459</v>
      </c>
      <c r="D589" s="153" t="s">
        <v>2460</v>
      </c>
      <c r="F589" s="153" t="s">
        <v>403</v>
      </c>
      <c r="G589" s="153" t="s">
        <v>313</v>
      </c>
      <c r="H589" s="153" t="s">
        <v>492</v>
      </c>
      <c r="I589" s="153" t="s">
        <v>413</v>
      </c>
      <c r="J589" s="153" t="s">
        <v>433</v>
      </c>
      <c r="K589" s="153" t="s">
        <v>494</v>
      </c>
      <c r="L589" s="153" t="s">
        <v>578</v>
      </c>
      <c r="M589" s="153" t="s">
        <v>409</v>
      </c>
      <c r="N589" s="153" t="s">
        <v>2461</v>
      </c>
      <c r="O589" s="170">
        <v>6070.25</v>
      </c>
      <c r="P589" s="170">
        <v>6070.25</v>
      </c>
      <c r="Q589" s="168" t="s">
        <v>245</v>
      </c>
      <c r="R589" s="168" t="str">
        <f t="shared" si="66"/>
        <v>B</v>
      </c>
      <c r="S589" s="154">
        <f t="shared" si="67"/>
        <v>182.10749999999999</v>
      </c>
    </row>
    <row r="590" spans="1:21">
      <c r="A590" s="153" t="s">
        <v>354</v>
      </c>
      <c r="B590" s="170">
        <v>1321</v>
      </c>
      <c r="C590" s="153" t="s">
        <v>2462</v>
      </c>
      <c r="D590" s="153" t="s">
        <v>2463</v>
      </c>
      <c r="F590" s="153" t="s">
        <v>403</v>
      </c>
      <c r="G590" s="153" t="s">
        <v>309</v>
      </c>
      <c r="H590" s="153" t="s">
        <v>1695</v>
      </c>
      <c r="I590" s="153" t="s">
        <v>1878</v>
      </c>
      <c r="J590" s="153" t="s">
        <v>576</v>
      </c>
      <c r="K590" s="153" t="s">
        <v>407</v>
      </c>
      <c r="L590" s="153" t="s">
        <v>422</v>
      </c>
      <c r="M590" s="153" t="s">
        <v>409</v>
      </c>
      <c r="N590" s="153" t="s">
        <v>2444</v>
      </c>
      <c r="O590" s="170">
        <v>1410.21</v>
      </c>
      <c r="P590" s="170">
        <v>1410.21</v>
      </c>
      <c r="Q590" s="168" t="s">
        <v>254</v>
      </c>
      <c r="R590" s="168" t="str">
        <f t="shared" si="66"/>
        <v>C</v>
      </c>
      <c r="S590" s="154">
        <f t="shared" si="67"/>
        <v>141.02100000000002</v>
      </c>
    </row>
    <row r="591" spans="1:21">
      <c r="A591" s="153" t="s">
        <v>354</v>
      </c>
      <c r="B591" s="170">
        <v>1326</v>
      </c>
      <c r="C591" s="153" t="s">
        <v>2464</v>
      </c>
      <c r="D591" s="153" t="s">
        <v>2465</v>
      </c>
      <c r="F591" s="153" t="s">
        <v>403</v>
      </c>
      <c r="G591" s="153" t="s">
        <v>309</v>
      </c>
      <c r="H591" s="153" t="s">
        <v>512</v>
      </c>
      <c r="I591" s="153" t="s">
        <v>512</v>
      </c>
      <c r="J591" s="153" t="s">
        <v>720</v>
      </c>
      <c r="K591" s="153" t="s">
        <v>407</v>
      </c>
      <c r="L591" s="153" t="s">
        <v>422</v>
      </c>
      <c r="M591" s="153" t="s">
        <v>409</v>
      </c>
      <c r="N591" s="153" t="s">
        <v>2444</v>
      </c>
      <c r="O591" s="170">
        <v>1431.48</v>
      </c>
      <c r="P591" s="170">
        <v>1431.48</v>
      </c>
      <c r="Q591" s="168" t="s">
        <v>254</v>
      </c>
      <c r="R591" s="168" t="str">
        <f t="shared" si="66"/>
        <v>C</v>
      </c>
      <c r="S591" s="154">
        <f t="shared" si="67"/>
        <v>143.148</v>
      </c>
    </row>
    <row r="592" spans="1:21">
      <c r="A592" s="153" t="s">
        <v>354</v>
      </c>
      <c r="B592" s="170">
        <v>1465</v>
      </c>
      <c r="C592" s="153" t="s">
        <v>2466</v>
      </c>
      <c r="D592" s="153" t="s">
        <v>2467</v>
      </c>
      <c r="F592" s="153" t="s">
        <v>403</v>
      </c>
      <c r="G592" s="153" t="s">
        <v>313</v>
      </c>
      <c r="H592" s="153" t="s">
        <v>492</v>
      </c>
      <c r="I592" s="153" t="s">
        <v>493</v>
      </c>
      <c r="J592" s="153" t="s">
        <v>433</v>
      </c>
      <c r="K592" s="153" t="s">
        <v>494</v>
      </c>
      <c r="L592" s="153" t="s">
        <v>2468</v>
      </c>
      <c r="M592" s="153" t="s">
        <v>409</v>
      </c>
      <c r="N592" s="153" t="s">
        <v>2469</v>
      </c>
      <c r="O592" s="170">
        <v>8280.89</v>
      </c>
      <c r="P592" s="170">
        <v>8280.89</v>
      </c>
      <c r="Q592" s="168" t="s">
        <v>245</v>
      </c>
      <c r="R592" s="168" t="str">
        <f t="shared" si="66"/>
        <v>B</v>
      </c>
      <c r="S592" s="154">
        <f t="shared" si="67"/>
        <v>248.42669999999998</v>
      </c>
    </row>
    <row r="593" spans="1:22">
      <c r="A593" s="153" t="s">
        <v>354</v>
      </c>
      <c r="B593" s="170">
        <v>1484</v>
      </c>
      <c r="C593" s="153" t="s">
        <v>2470</v>
      </c>
      <c r="D593" s="153" t="s">
        <v>2471</v>
      </c>
      <c r="F593" s="153" t="s">
        <v>403</v>
      </c>
      <c r="G593" s="153" t="s">
        <v>326</v>
      </c>
      <c r="H593" s="153" t="s">
        <v>433</v>
      </c>
      <c r="I593" s="153" t="s">
        <v>427</v>
      </c>
      <c r="J593" s="153" t="s">
        <v>434</v>
      </c>
      <c r="K593" s="153" t="s">
        <v>611</v>
      </c>
      <c r="L593" s="153" t="s">
        <v>2472</v>
      </c>
      <c r="M593" s="153" t="s">
        <v>409</v>
      </c>
      <c r="N593" s="153" t="s">
        <v>2473</v>
      </c>
      <c r="O593" s="170">
        <v>30166.07</v>
      </c>
      <c r="P593" s="170">
        <v>30166.07</v>
      </c>
      <c r="Q593" s="168" t="s">
        <v>245</v>
      </c>
      <c r="R593" s="168" t="s">
        <v>254</v>
      </c>
      <c r="S593" s="154">
        <f t="shared" si="67"/>
        <v>3016.607</v>
      </c>
      <c r="T593" s="153">
        <v>6</v>
      </c>
      <c r="U593" s="153">
        <v>0</v>
      </c>
      <c r="V593" s="153" t="s">
        <v>498</v>
      </c>
    </row>
    <row r="594" spans="1:22">
      <c r="A594" s="153" t="s">
        <v>354</v>
      </c>
      <c r="B594" s="170">
        <v>1492</v>
      </c>
      <c r="C594" s="153" t="s">
        <v>2474</v>
      </c>
      <c r="D594" s="153" t="s">
        <v>2475</v>
      </c>
      <c r="F594" s="153" t="s">
        <v>403</v>
      </c>
      <c r="G594" s="153" t="s">
        <v>313</v>
      </c>
      <c r="H594" s="153" t="s">
        <v>492</v>
      </c>
      <c r="I594" s="153" t="s">
        <v>553</v>
      </c>
      <c r="J594" s="153" t="s">
        <v>433</v>
      </c>
      <c r="K594" s="153" t="s">
        <v>494</v>
      </c>
      <c r="L594" s="153" t="s">
        <v>2476</v>
      </c>
      <c r="M594" s="153" t="s">
        <v>409</v>
      </c>
      <c r="N594" s="153" t="s">
        <v>1758</v>
      </c>
      <c r="O594" s="170">
        <v>2043.12</v>
      </c>
      <c r="P594" s="170">
        <v>2043.12</v>
      </c>
      <c r="Q594" s="168" t="s">
        <v>254</v>
      </c>
      <c r="R594" s="168" t="str">
        <f t="shared" si="66"/>
        <v>C</v>
      </c>
      <c r="S594" s="154">
        <f t="shared" si="67"/>
        <v>204.31200000000001</v>
      </c>
    </row>
    <row r="595" spans="1:22">
      <c r="A595" s="153" t="s">
        <v>354</v>
      </c>
      <c r="B595" s="170">
        <v>1525</v>
      </c>
      <c r="C595" s="153" t="s">
        <v>2477</v>
      </c>
      <c r="D595" s="153" t="s">
        <v>2478</v>
      </c>
      <c r="F595" s="153" t="s">
        <v>403</v>
      </c>
      <c r="G595" s="153" t="s">
        <v>313</v>
      </c>
      <c r="H595" s="153" t="s">
        <v>492</v>
      </c>
      <c r="I595" s="153" t="s">
        <v>553</v>
      </c>
      <c r="J595" s="153" t="s">
        <v>433</v>
      </c>
      <c r="K595" s="153" t="s">
        <v>1125</v>
      </c>
      <c r="L595" s="153" t="s">
        <v>2479</v>
      </c>
      <c r="M595" s="153" t="s">
        <v>409</v>
      </c>
      <c r="N595" s="153" t="s">
        <v>769</v>
      </c>
      <c r="O595" s="170">
        <v>5545.25</v>
      </c>
      <c r="P595" s="170">
        <v>5545.25</v>
      </c>
      <c r="Q595" s="168" t="s">
        <v>258</v>
      </c>
      <c r="R595" s="168" t="str">
        <f t="shared" si="66"/>
        <v>A</v>
      </c>
      <c r="S595" s="154">
        <f t="shared" si="67"/>
        <v>27.72625</v>
      </c>
    </row>
    <row r="596" spans="1:22">
      <c r="A596" s="153" t="s">
        <v>354</v>
      </c>
      <c r="B596" s="170">
        <v>1531</v>
      </c>
      <c r="C596" s="153" t="s">
        <v>2480</v>
      </c>
      <c r="D596" s="153" t="s">
        <v>2481</v>
      </c>
      <c r="F596" s="153" t="s">
        <v>403</v>
      </c>
      <c r="G596" s="153" t="s">
        <v>313</v>
      </c>
      <c r="H596" s="153" t="s">
        <v>603</v>
      </c>
      <c r="I596" s="153" t="s">
        <v>2482</v>
      </c>
      <c r="J596" s="153" t="s">
        <v>1160</v>
      </c>
      <c r="K596" s="153" t="s">
        <v>494</v>
      </c>
      <c r="L596" s="153" t="s">
        <v>2483</v>
      </c>
      <c r="M596" s="153" t="s">
        <v>409</v>
      </c>
      <c r="N596" s="153" t="s">
        <v>2484</v>
      </c>
      <c r="O596" s="170">
        <v>24418</v>
      </c>
      <c r="P596" s="170">
        <v>24418</v>
      </c>
      <c r="Q596" s="168" t="s">
        <v>254</v>
      </c>
      <c r="R596" s="168" t="str">
        <f t="shared" si="66"/>
        <v>C</v>
      </c>
      <c r="S596" s="154">
        <f t="shared" si="67"/>
        <v>2441.8000000000002</v>
      </c>
      <c r="T596" s="153">
        <v>9</v>
      </c>
      <c r="U596" s="153">
        <v>1</v>
      </c>
    </row>
    <row r="597" spans="1:22">
      <c r="A597" s="153" t="s">
        <v>354</v>
      </c>
      <c r="B597" s="170">
        <v>1535</v>
      </c>
      <c r="C597" s="153" t="s">
        <v>2485</v>
      </c>
      <c r="D597" s="153" t="s">
        <v>2486</v>
      </c>
      <c r="F597" s="153" t="s">
        <v>403</v>
      </c>
      <c r="G597" s="153" t="s">
        <v>313</v>
      </c>
      <c r="H597" s="153" t="s">
        <v>492</v>
      </c>
      <c r="I597" s="153" t="s">
        <v>750</v>
      </c>
      <c r="J597" s="153" t="s">
        <v>433</v>
      </c>
      <c r="K597" s="153" t="s">
        <v>494</v>
      </c>
      <c r="L597" s="153" t="s">
        <v>2487</v>
      </c>
      <c r="M597" s="153" t="s">
        <v>409</v>
      </c>
      <c r="N597" s="153" t="s">
        <v>2074</v>
      </c>
      <c r="O597" s="170">
        <v>2763.75</v>
      </c>
      <c r="P597" s="170">
        <v>2763.75</v>
      </c>
      <c r="Q597" s="168" t="s">
        <v>245</v>
      </c>
      <c r="R597" s="168" t="str">
        <f t="shared" si="66"/>
        <v>B</v>
      </c>
      <c r="S597" s="154">
        <f t="shared" si="67"/>
        <v>82.912499999999994</v>
      </c>
    </row>
    <row r="598" spans="1:22">
      <c r="A598" s="153" t="s">
        <v>354</v>
      </c>
      <c r="B598" s="170">
        <v>1542</v>
      </c>
      <c r="C598" s="153" t="s">
        <v>2488</v>
      </c>
      <c r="D598" s="153" t="s">
        <v>2489</v>
      </c>
      <c r="F598" s="153" t="s">
        <v>403</v>
      </c>
      <c r="G598" s="153" t="s">
        <v>313</v>
      </c>
      <c r="H598" s="153" t="s">
        <v>492</v>
      </c>
      <c r="I598" s="153" t="s">
        <v>532</v>
      </c>
      <c r="J598" s="153" t="s">
        <v>433</v>
      </c>
      <c r="K598" s="153" t="s">
        <v>494</v>
      </c>
      <c r="L598" s="153" t="s">
        <v>2490</v>
      </c>
      <c r="M598" s="153" t="s">
        <v>409</v>
      </c>
      <c r="N598" s="153" t="s">
        <v>2491</v>
      </c>
      <c r="O598" s="170">
        <v>11929.77</v>
      </c>
      <c r="P598" s="170">
        <v>11929.77</v>
      </c>
      <c r="Q598" s="168" t="s">
        <v>254</v>
      </c>
      <c r="R598" s="168" t="str">
        <f t="shared" si="66"/>
        <v>C</v>
      </c>
      <c r="S598" s="154">
        <f t="shared" si="67"/>
        <v>1192.9770000000001</v>
      </c>
    </row>
    <row r="599" spans="1:22">
      <c r="B599" s="179" t="s">
        <v>2492</v>
      </c>
      <c r="O599" s="170">
        <f>SUM(O576:O598)</f>
        <v>182707.91999999998</v>
      </c>
      <c r="P599" s="170">
        <f>SUM(P576:P598)</f>
        <v>199078.60999999996</v>
      </c>
      <c r="S599" s="156">
        <f>SUM(S576:S598)</f>
        <v>10860.902250000003</v>
      </c>
    </row>
    <row r="601" spans="1:22">
      <c r="A601" s="153" t="s">
        <v>355</v>
      </c>
      <c r="B601" s="170">
        <v>1335</v>
      </c>
      <c r="C601" s="153" t="s">
        <v>2493</v>
      </c>
      <c r="D601" s="153" t="s">
        <v>2494</v>
      </c>
      <c r="F601" s="153" t="s">
        <v>403</v>
      </c>
      <c r="G601" s="153" t="s">
        <v>313</v>
      </c>
      <c r="H601" s="153" t="s">
        <v>492</v>
      </c>
      <c r="I601" s="153" t="s">
        <v>750</v>
      </c>
      <c r="J601" s="153" t="s">
        <v>433</v>
      </c>
      <c r="K601" s="153" t="s">
        <v>494</v>
      </c>
      <c r="L601" s="153" t="s">
        <v>2495</v>
      </c>
      <c r="M601" s="153" t="s">
        <v>409</v>
      </c>
      <c r="N601" s="153" t="s">
        <v>2496</v>
      </c>
      <c r="O601" s="170">
        <v>9615.83</v>
      </c>
      <c r="P601" s="170">
        <v>9615.83</v>
      </c>
      <c r="Q601" s="168" t="s">
        <v>258</v>
      </c>
      <c r="R601" s="168" t="str">
        <f t="shared" ref="R601:R611" si="68">Q601</f>
        <v>A</v>
      </c>
      <c r="S601" s="154">
        <f t="shared" ref="S601:S611" si="69">IF(E601="PLP",0,IF(E601="SRB",0,IF(G601="DEFERRED",O601*20%,IF(R601="A",O601*0.5%,IF(R601="B",O601*3%,O601*10%)))))</f>
        <v>48.079149999999998</v>
      </c>
    </row>
    <row r="602" spans="1:22">
      <c r="A602" s="153" t="s">
        <v>355</v>
      </c>
      <c r="B602" s="170">
        <v>1345</v>
      </c>
      <c r="C602" s="153" t="s">
        <v>2497</v>
      </c>
      <c r="D602" s="153" t="s">
        <v>2498</v>
      </c>
      <c r="F602" s="153" t="s">
        <v>403</v>
      </c>
      <c r="G602" s="155" t="s">
        <v>311</v>
      </c>
      <c r="H602" s="153" t="s">
        <v>875</v>
      </c>
      <c r="I602" s="153" t="s">
        <v>890</v>
      </c>
      <c r="J602" s="153" t="s">
        <v>891</v>
      </c>
      <c r="K602" s="153" t="s">
        <v>458</v>
      </c>
      <c r="L602" s="153" t="s">
        <v>422</v>
      </c>
      <c r="M602" s="153" t="s">
        <v>409</v>
      </c>
      <c r="N602" s="153" t="s">
        <v>1250</v>
      </c>
      <c r="O602" s="170">
        <v>15000</v>
      </c>
      <c r="P602" s="170">
        <v>15000</v>
      </c>
      <c r="Q602" s="168" t="s">
        <v>461</v>
      </c>
      <c r="R602" s="168" t="str">
        <f t="shared" si="68"/>
        <v>DEF</v>
      </c>
      <c r="S602" s="154">
        <f t="shared" si="69"/>
        <v>3000</v>
      </c>
    </row>
    <row r="603" spans="1:22">
      <c r="A603" s="153" t="s">
        <v>355</v>
      </c>
      <c r="B603" s="170">
        <v>1350</v>
      </c>
      <c r="C603" s="153" t="s">
        <v>883</v>
      </c>
      <c r="D603" s="153" t="s">
        <v>884</v>
      </c>
      <c r="F603" s="153" t="s">
        <v>403</v>
      </c>
      <c r="G603" s="155" t="s">
        <v>311</v>
      </c>
      <c r="H603" s="153" t="s">
        <v>869</v>
      </c>
      <c r="I603" s="153" t="s">
        <v>750</v>
      </c>
      <c r="J603" s="153" t="s">
        <v>875</v>
      </c>
      <c r="K603" s="153" t="s">
        <v>458</v>
      </c>
      <c r="L603" s="153" t="s">
        <v>2499</v>
      </c>
      <c r="M603" s="153" t="s">
        <v>2500</v>
      </c>
      <c r="N603" s="153" t="s">
        <v>2501</v>
      </c>
      <c r="O603" s="170">
        <v>1933.82</v>
      </c>
      <c r="P603" s="170">
        <v>3429.42</v>
      </c>
      <c r="Q603" s="168" t="s">
        <v>461</v>
      </c>
      <c r="R603" s="168" t="str">
        <f t="shared" si="68"/>
        <v>DEF</v>
      </c>
      <c r="S603" s="154">
        <f t="shared" si="69"/>
        <v>386.76400000000001</v>
      </c>
    </row>
    <row r="604" spans="1:22">
      <c r="A604" s="153" t="s">
        <v>355</v>
      </c>
      <c r="B604" s="170">
        <v>1351</v>
      </c>
      <c r="C604" s="153" t="s">
        <v>2502</v>
      </c>
      <c r="D604" s="153" t="s">
        <v>2503</v>
      </c>
      <c r="F604" s="153" t="s">
        <v>403</v>
      </c>
      <c r="G604" s="153" t="s">
        <v>313</v>
      </c>
      <c r="H604" s="153" t="s">
        <v>433</v>
      </c>
      <c r="I604" s="153" t="s">
        <v>427</v>
      </c>
      <c r="J604" s="153" t="s">
        <v>434</v>
      </c>
      <c r="K604" s="153" t="s">
        <v>494</v>
      </c>
      <c r="L604" s="153" t="s">
        <v>967</v>
      </c>
      <c r="M604" s="153" t="s">
        <v>409</v>
      </c>
      <c r="N604" s="153" t="s">
        <v>2504</v>
      </c>
      <c r="O604" s="170">
        <v>6658.59</v>
      </c>
      <c r="P604" s="170">
        <v>6658.59</v>
      </c>
      <c r="Q604" s="168" t="s">
        <v>258</v>
      </c>
      <c r="R604" s="168" t="str">
        <f t="shared" si="68"/>
        <v>A</v>
      </c>
      <c r="S604" s="154">
        <f t="shared" si="69"/>
        <v>33.292950000000005</v>
      </c>
    </row>
    <row r="605" spans="1:22">
      <c r="A605" s="153" t="s">
        <v>355</v>
      </c>
      <c r="B605" s="170">
        <v>1354</v>
      </c>
      <c r="C605" s="153" t="s">
        <v>2505</v>
      </c>
      <c r="D605" s="153" t="s">
        <v>2506</v>
      </c>
      <c r="F605" s="153" t="s">
        <v>403</v>
      </c>
      <c r="G605" s="155" t="s">
        <v>311</v>
      </c>
      <c r="H605" s="153" t="s">
        <v>875</v>
      </c>
      <c r="I605" s="153" t="s">
        <v>2507</v>
      </c>
      <c r="J605" s="153" t="s">
        <v>891</v>
      </c>
      <c r="K605" s="153" t="s">
        <v>458</v>
      </c>
      <c r="L605" s="153" t="s">
        <v>2508</v>
      </c>
      <c r="M605" s="153" t="s">
        <v>409</v>
      </c>
      <c r="N605" s="153" t="s">
        <v>2509</v>
      </c>
      <c r="O605" s="170">
        <v>14786</v>
      </c>
      <c r="P605" s="170">
        <v>14786</v>
      </c>
      <c r="Q605" s="168" t="s">
        <v>461</v>
      </c>
      <c r="R605" s="168" t="str">
        <f t="shared" si="68"/>
        <v>DEF</v>
      </c>
      <c r="S605" s="154">
        <f t="shared" si="69"/>
        <v>2957.2000000000003</v>
      </c>
    </row>
    <row r="606" spans="1:22">
      <c r="A606" s="153" t="s">
        <v>355</v>
      </c>
      <c r="B606" s="170">
        <v>1361</v>
      </c>
      <c r="C606" s="153" t="s">
        <v>2510</v>
      </c>
      <c r="D606" s="153" t="s">
        <v>2511</v>
      </c>
      <c r="F606" s="153" t="s">
        <v>403</v>
      </c>
      <c r="G606" s="153" t="s">
        <v>313</v>
      </c>
      <c r="H606" s="153" t="s">
        <v>1059</v>
      </c>
      <c r="I606" s="153" t="s">
        <v>2247</v>
      </c>
      <c r="J606" s="153" t="s">
        <v>1060</v>
      </c>
      <c r="K606" s="153" t="s">
        <v>494</v>
      </c>
      <c r="L606" s="153" t="s">
        <v>2512</v>
      </c>
      <c r="M606" s="153" t="s">
        <v>409</v>
      </c>
      <c r="N606" s="153" t="s">
        <v>2513</v>
      </c>
      <c r="O606" s="170">
        <v>21331.02</v>
      </c>
      <c r="P606" s="170">
        <v>21331.02</v>
      </c>
      <c r="Q606" s="168" t="s">
        <v>254</v>
      </c>
      <c r="R606" s="168" t="str">
        <f t="shared" si="68"/>
        <v>C</v>
      </c>
      <c r="S606" s="158">
        <v>0</v>
      </c>
      <c r="T606" s="153">
        <v>10</v>
      </c>
      <c r="U606" s="153">
        <v>6</v>
      </c>
      <c r="V606" s="159" t="s">
        <v>2364</v>
      </c>
    </row>
    <row r="607" spans="1:22">
      <c r="A607" s="153" t="s">
        <v>355</v>
      </c>
      <c r="B607" s="170">
        <v>1368</v>
      </c>
      <c r="C607" s="153" t="s">
        <v>2070</v>
      </c>
      <c r="D607" s="153" t="s">
        <v>2071</v>
      </c>
      <c r="F607" s="153" t="s">
        <v>403</v>
      </c>
      <c r="G607" s="155" t="s">
        <v>311</v>
      </c>
      <c r="H607" s="153" t="s">
        <v>891</v>
      </c>
      <c r="I607" s="153" t="s">
        <v>2514</v>
      </c>
      <c r="J607" s="153" t="s">
        <v>2515</v>
      </c>
      <c r="K607" s="153" t="s">
        <v>458</v>
      </c>
      <c r="L607" s="153" t="s">
        <v>465</v>
      </c>
      <c r="M607" s="153" t="s">
        <v>409</v>
      </c>
      <c r="N607" s="153" t="s">
        <v>2402</v>
      </c>
      <c r="O607" s="170">
        <v>10700</v>
      </c>
      <c r="P607" s="170">
        <v>10700</v>
      </c>
      <c r="Q607" s="168" t="s">
        <v>461</v>
      </c>
      <c r="R607" s="168" t="str">
        <f t="shared" si="68"/>
        <v>DEF</v>
      </c>
      <c r="S607" s="154">
        <f t="shared" si="69"/>
        <v>2140</v>
      </c>
    </row>
    <row r="608" spans="1:22">
      <c r="A608" s="153" t="s">
        <v>355</v>
      </c>
      <c r="B608" s="170">
        <v>1369</v>
      </c>
      <c r="C608" s="153" t="s">
        <v>2300</v>
      </c>
      <c r="D608" s="153" t="s">
        <v>2301</v>
      </c>
      <c r="F608" s="153" t="s">
        <v>403</v>
      </c>
      <c r="G608" s="153" t="s">
        <v>313</v>
      </c>
      <c r="H608" s="153" t="s">
        <v>492</v>
      </c>
      <c r="I608" s="153" t="s">
        <v>553</v>
      </c>
      <c r="J608" s="153" t="s">
        <v>433</v>
      </c>
      <c r="K608" s="153" t="s">
        <v>494</v>
      </c>
      <c r="L608" s="153" t="s">
        <v>2516</v>
      </c>
      <c r="M608" s="153" t="s">
        <v>2517</v>
      </c>
      <c r="N608" s="153" t="s">
        <v>2518</v>
      </c>
      <c r="O608" s="170">
        <v>12684.93</v>
      </c>
      <c r="P608" s="170">
        <v>18563.29</v>
      </c>
      <c r="Q608" s="168" t="s">
        <v>258</v>
      </c>
      <c r="R608" s="168" t="str">
        <f t="shared" si="68"/>
        <v>A</v>
      </c>
      <c r="S608" s="154">
        <f t="shared" si="69"/>
        <v>63.42465</v>
      </c>
    </row>
    <row r="609" spans="1:19">
      <c r="A609" s="153" t="s">
        <v>355</v>
      </c>
      <c r="B609" s="170">
        <v>1372</v>
      </c>
      <c r="C609" s="153" t="s">
        <v>2519</v>
      </c>
      <c r="D609" s="153" t="s">
        <v>2520</v>
      </c>
      <c r="F609" s="153" t="s">
        <v>403</v>
      </c>
      <c r="G609" s="155" t="s">
        <v>311</v>
      </c>
      <c r="H609" s="153" t="s">
        <v>2521</v>
      </c>
      <c r="I609" s="153" t="s">
        <v>2522</v>
      </c>
      <c r="J609" s="153" t="s">
        <v>2523</v>
      </c>
      <c r="K609" s="153" t="s">
        <v>458</v>
      </c>
      <c r="L609" s="153" t="s">
        <v>2524</v>
      </c>
      <c r="M609" s="153" t="s">
        <v>409</v>
      </c>
      <c r="N609" s="153" t="s">
        <v>2525</v>
      </c>
      <c r="O609" s="170">
        <v>13465</v>
      </c>
      <c r="P609" s="170">
        <v>13465</v>
      </c>
      <c r="Q609" s="168" t="s">
        <v>461</v>
      </c>
      <c r="R609" s="168" t="str">
        <f t="shared" si="68"/>
        <v>DEF</v>
      </c>
      <c r="S609" s="154">
        <f t="shared" si="69"/>
        <v>2693</v>
      </c>
    </row>
    <row r="610" spans="1:19">
      <c r="A610" s="153" t="s">
        <v>355</v>
      </c>
      <c r="B610" s="170">
        <v>1377</v>
      </c>
      <c r="C610" s="153" t="s">
        <v>2526</v>
      </c>
      <c r="D610" s="153" t="s">
        <v>2527</v>
      </c>
      <c r="F610" s="153" t="s">
        <v>403</v>
      </c>
      <c r="G610" s="153" t="s">
        <v>313</v>
      </c>
      <c r="H610" s="153" t="s">
        <v>433</v>
      </c>
      <c r="I610" s="153" t="s">
        <v>427</v>
      </c>
      <c r="J610" s="153" t="s">
        <v>434</v>
      </c>
      <c r="K610" s="153" t="s">
        <v>494</v>
      </c>
      <c r="L610" s="153" t="s">
        <v>2528</v>
      </c>
      <c r="M610" s="153" t="s">
        <v>409</v>
      </c>
      <c r="N610" s="153" t="s">
        <v>2529</v>
      </c>
      <c r="O610" s="170">
        <v>5927.03</v>
      </c>
      <c r="P610" s="170">
        <v>5927.03</v>
      </c>
      <c r="Q610" s="168" t="s">
        <v>245</v>
      </c>
      <c r="R610" s="168" t="str">
        <f t="shared" si="68"/>
        <v>B</v>
      </c>
      <c r="S610" s="154">
        <f t="shared" si="69"/>
        <v>177.81089999999998</v>
      </c>
    </row>
    <row r="611" spans="1:19">
      <c r="A611" s="153" t="s">
        <v>355</v>
      </c>
      <c r="B611" s="170">
        <v>1402</v>
      </c>
      <c r="C611" s="153" t="s">
        <v>2530</v>
      </c>
      <c r="D611" s="153" t="s">
        <v>2531</v>
      </c>
      <c r="F611" s="153" t="s">
        <v>403</v>
      </c>
      <c r="G611" s="153" t="s">
        <v>326</v>
      </c>
      <c r="H611" s="153" t="s">
        <v>492</v>
      </c>
      <c r="I611" s="153" t="s">
        <v>439</v>
      </c>
      <c r="J611" s="153" t="s">
        <v>433</v>
      </c>
      <c r="K611" s="153" t="s">
        <v>611</v>
      </c>
      <c r="L611" s="153" t="s">
        <v>2532</v>
      </c>
      <c r="M611" s="153" t="s">
        <v>409</v>
      </c>
      <c r="N611" s="153" t="s">
        <v>2533</v>
      </c>
      <c r="O611" s="170">
        <v>48206</v>
      </c>
      <c r="P611" s="170">
        <v>48206</v>
      </c>
      <c r="Q611" s="168" t="s">
        <v>245</v>
      </c>
      <c r="R611" s="168" t="str">
        <f t="shared" si="68"/>
        <v>B</v>
      </c>
      <c r="S611" s="154">
        <f t="shared" si="69"/>
        <v>1446.1799999999998</v>
      </c>
    </row>
    <row r="612" spans="1:19">
      <c r="B612" s="179" t="s">
        <v>623</v>
      </c>
      <c r="O612" s="170">
        <f>SUM(O601:O611)</f>
        <v>160308.22</v>
      </c>
      <c r="P612" s="170">
        <f>SUM(P601:P611)</f>
        <v>167682.18</v>
      </c>
      <c r="S612" s="156">
        <f>SUM(S601:S611)</f>
        <v>12945.751650000002</v>
      </c>
    </row>
    <row r="614" spans="1:19">
      <c r="A614" s="153" t="s">
        <v>356</v>
      </c>
      <c r="B614" s="170">
        <v>2017104</v>
      </c>
      <c r="C614" s="153" t="s">
        <v>2534</v>
      </c>
      <c r="D614" s="153" t="s">
        <v>2535</v>
      </c>
      <c r="F614" s="153" t="s">
        <v>403</v>
      </c>
      <c r="G614" s="153" t="s">
        <v>907</v>
      </c>
      <c r="H614" s="153" t="s">
        <v>492</v>
      </c>
      <c r="I614" s="153" t="s">
        <v>405</v>
      </c>
      <c r="J614" s="153" t="s">
        <v>433</v>
      </c>
      <c r="K614" s="153" t="s">
        <v>494</v>
      </c>
      <c r="L614" s="153" t="s">
        <v>518</v>
      </c>
      <c r="M614" s="153" t="s">
        <v>409</v>
      </c>
      <c r="N614" s="153" t="s">
        <v>902</v>
      </c>
      <c r="O614" s="170" t="s">
        <v>2536</v>
      </c>
      <c r="P614" s="170">
        <v>504.13</v>
      </c>
      <c r="Q614" s="168" t="s">
        <v>258</v>
      </c>
      <c r="R614" s="168" t="str">
        <f t="shared" ref="R614" si="70">Q614</f>
        <v>A</v>
      </c>
      <c r="S614" s="154">
        <f t="shared" ref="S614" si="71">IF(E614="PLP",0,IF(E614="SRB",0,IF(G614="DEFERRED",O614*20%,IF(R614="A",O614*0.5%,IF(R614="B",O614*3%,O614*10%)))))</f>
        <v>2.5206499999999998</v>
      </c>
    </row>
    <row r="615" spans="1:19">
      <c r="B615" s="179" t="s">
        <v>904</v>
      </c>
      <c r="O615" s="170" t="str">
        <f>O614</f>
        <v xml:space="preserve">        504.13</v>
      </c>
      <c r="P615" s="170">
        <f>P614</f>
        <v>504.13</v>
      </c>
      <c r="S615" s="156">
        <f>S614</f>
        <v>2.5206499999999998</v>
      </c>
    </row>
    <row r="617" spans="1:19">
      <c r="A617" s="153" t="s">
        <v>357</v>
      </c>
      <c r="B617" s="170">
        <v>1513</v>
      </c>
      <c r="C617" s="153" t="s">
        <v>1405</v>
      </c>
      <c r="D617" s="153" t="s">
        <v>1406</v>
      </c>
      <c r="F617" s="153" t="s">
        <v>403</v>
      </c>
      <c r="G617" s="155" t="s">
        <v>311</v>
      </c>
      <c r="H617" s="153" t="s">
        <v>1407</v>
      </c>
      <c r="I617" s="153" t="s">
        <v>1408</v>
      </c>
      <c r="J617" s="153" t="s">
        <v>1409</v>
      </c>
      <c r="K617" s="153" t="s">
        <v>458</v>
      </c>
      <c r="L617" s="153" t="s">
        <v>2537</v>
      </c>
      <c r="M617" s="153" t="s">
        <v>2538</v>
      </c>
      <c r="N617" s="153" t="s">
        <v>2539</v>
      </c>
      <c r="O617" s="170">
        <v>1500</v>
      </c>
      <c r="P617" s="170">
        <v>11500</v>
      </c>
      <c r="Q617" s="168" t="s">
        <v>461</v>
      </c>
      <c r="R617" s="168" t="str">
        <f t="shared" ref="R617:R624" si="72">Q617</f>
        <v>DEF</v>
      </c>
      <c r="S617" s="154">
        <f t="shared" ref="S617:S627" si="73">IF(E617="PLP",0,IF(E617="SRB",0,IF(G617="DEFERRED",O617*20%,IF(R617="A",O617*0.5%,IF(R617="B",O617*3%,O617*10%)))))</f>
        <v>300</v>
      </c>
    </row>
    <row r="618" spans="1:19">
      <c r="A618" s="153" t="s">
        <v>357</v>
      </c>
      <c r="B618" s="170">
        <v>1516</v>
      </c>
      <c r="C618" s="153" t="s">
        <v>1415</v>
      </c>
      <c r="D618" s="153" t="s">
        <v>1416</v>
      </c>
      <c r="F618" s="153" t="s">
        <v>403</v>
      </c>
      <c r="G618" s="155" t="s">
        <v>311</v>
      </c>
      <c r="H618" s="153" t="s">
        <v>1417</v>
      </c>
      <c r="I618" s="153" t="s">
        <v>1396</v>
      </c>
      <c r="J618" s="153" t="s">
        <v>1418</v>
      </c>
      <c r="K618" s="153" t="s">
        <v>458</v>
      </c>
      <c r="L618" s="153" t="s">
        <v>2540</v>
      </c>
      <c r="M618" s="153" t="s">
        <v>2541</v>
      </c>
      <c r="N618" s="153" t="s">
        <v>1775</v>
      </c>
      <c r="O618" s="170">
        <v>800</v>
      </c>
      <c r="P618" s="170">
        <v>10800</v>
      </c>
      <c r="Q618" s="168" t="s">
        <v>461</v>
      </c>
      <c r="R618" s="168" t="str">
        <f t="shared" si="72"/>
        <v>DEF</v>
      </c>
      <c r="S618" s="154">
        <f t="shared" si="73"/>
        <v>160</v>
      </c>
    </row>
    <row r="619" spans="1:19">
      <c r="A619" s="153" t="s">
        <v>357</v>
      </c>
      <c r="B619" s="170">
        <v>1526</v>
      </c>
      <c r="C619" s="153" t="s">
        <v>2542</v>
      </c>
      <c r="D619" s="153" t="s">
        <v>2543</v>
      </c>
      <c r="F619" s="153" t="s">
        <v>403</v>
      </c>
      <c r="G619" s="155" t="s">
        <v>311</v>
      </c>
      <c r="H619" s="153" t="s">
        <v>2544</v>
      </c>
      <c r="I619" s="153" t="s">
        <v>2545</v>
      </c>
      <c r="J619" s="153" t="s">
        <v>2544</v>
      </c>
      <c r="K619" s="153" t="s">
        <v>458</v>
      </c>
      <c r="L619" s="153" t="s">
        <v>2546</v>
      </c>
      <c r="M619" s="153" t="s">
        <v>409</v>
      </c>
      <c r="N619" s="153" t="s">
        <v>1797</v>
      </c>
      <c r="O619" s="170">
        <v>1000</v>
      </c>
      <c r="P619" s="170">
        <v>1000</v>
      </c>
      <c r="Q619" s="168" t="s">
        <v>461</v>
      </c>
      <c r="R619" s="168" t="str">
        <f t="shared" si="72"/>
        <v>DEF</v>
      </c>
      <c r="S619" s="154">
        <f t="shared" si="73"/>
        <v>200</v>
      </c>
    </row>
    <row r="620" spans="1:19">
      <c r="A620" s="153" t="s">
        <v>357</v>
      </c>
      <c r="B620" s="170">
        <v>1527</v>
      </c>
      <c r="C620" s="153" t="s">
        <v>1230</v>
      </c>
      <c r="D620" s="153" t="s">
        <v>454</v>
      </c>
      <c r="F620" s="153" t="s">
        <v>403</v>
      </c>
      <c r="G620" s="155" t="s">
        <v>311</v>
      </c>
      <c r="H620" s="153" t="s">
        <v>2547</v>
      </c>
      <c r="I620" s="153" t="s">
        <v>2545</v>
      </c>
      <c r="J620" s="153" t="s">
        <v>2548</v>
      </c>
      <c r="K620" s="153" t="s">
        <v>458</v>
      </c>
      <c r="L620" s="153" t="s">
        <v>1445</v>
      </c>
      <c r="M620" s="153" t="s">
        <v>409</v>
      </c>
      <c r="N620" s="153" t="s">
        <v>1880</v>
      </c>
      <c r="O620" s="170">
        <v>2000</v>
      </c>
      <c r="P620" s="170">
        <v>2000</v>
      </c>
      <c r="Q620" s="168" t="s">
        <v>461</v>
      </c>
      <c r="R620" s="168" t="str">
        <f t="shared" si="72"/>
        <v>DEF</v>
      </c>
      <c r="S620" s="154">
        <f t="shared" si="73"/>
        <v>400</v>
      </c>
    </row>
    <row r="621" spans="1:19">
      <c r="A621" s="153" t="s">
        <v>357</v>
      </c>
      <c r="B621" s="170">
        <v>1529</v>
      </c>
      <c r="C621" s="153" t="s">
        <v>2549</v>
      </c>
      <c r="D621" s="153" t="s">
        <v>468</v>
      </c>
      <c r="F621" s="153" t="s">
        <v>403</v>
      </c>
      <c r="G621" s="155" t="s">
        <v>311</v>
      </c>
      <c r="H621" s="153" t="s">
        <v>2550</v>
      </c>
      <c r="I621" s="153" t="s">
        <v>2545</v>
      </c>
      <c r="J621" s="153" t="s">
        <v>2551</v>
      </c>
      <c r="K621" s="153" t="s">
        <v>458</v>
      </c>
      <c r="L621" s="153" t="s">
        <v>2552</v>
      </c>
      <c r="M621" s="153" t="s">
        <v>409</v>
      </c>
      <c r="N621" s="153" t="s">
        <v>1494</v>
      </c>
      <c r="O621" s="170">
        <v>1952</v>
      </c>
      <c r="P621" s="170">
        <v>1952</v>
      </c>
      <c r="Q621" s="168" t="s">
        <v>461</v>
      </c>
      <c r="R621" s="168" t="str">
        <f t="shared" si="72"/>
        <v>DEF</v>
      </c>
      <c r="S621" s="154">
        <f t="shared" si="73"/>
        <v>390.40000000000003</v>
      </c>
    </row>
    <row r="622" spans="1:19">
      <c r="A622" s="153" t="s">
        <v>357</v>
      </c>
      <c r="B622" s="178" t="s">
        <v>2553</v>
      </c>
      <c r="C622" s="153" t="s">
        <v>2099</v>
      </c>
      <c r="D622" s="153" t="s">
        <v>2100</v>
      </c>
      <c r="F622" s="153" t="s">
        <v>403</v>
      </c>
      <c r="G622" s="155" t="s">
        <v>311</v>
      </c>
      <c r="H622" s="153" t="s">
        <v>2554</v>
      </c>
      <c r="I622" s="153" t="s">
        <v>2555</v>
      </c>
      <c r="J622" s="153" t="s">
        <v>2556</v>
      </c>
      <c r="K622" s="153" t="s">
        <v>458</v>
      </c>
      <c r="L622" s="153" t="s">
        <v>2557</v>
      </c>
      <c r="M622" s="153" t="s">
        <v>409</v>
      </c>
      <c r="N622" s="153" t="s">
        <v>777</v>
      </c>
      <c r="O622" s="170">
        <v>3300</v>
      </c>
      <c r="P622" s="170">
        <v>3300</v>
      </c>
      <c r="Q622" s="168" t="s">
        <v>461</v>
      </c>
      <c r="R622" s="168" t="str">
        <f t="shared" si="72"/>
        <v>DEF</v>
      </c>
      <c r="S622" s="154">
        <f t="shared" si="73"/>
        <v>660</v>
      </c>
    </row>
    <row r="623" spans="1:19">
      <c r="A623" s="153" t="s">
        <v>357</v>
      </c>
      <c r="B623" s="170">
        <v>1608</v>
      </c>
      <c r="C623" s="153" t="s">
        <v>1420</v>
      </c>
      <c r="D623" s="153" t="s">
        <v>1421</v>
      </c>
      <c r="F623" s="153" t="s">
        <v>403</v>
      </c>
      <c r="G623" s="155" t="s">
        <v>311</v>
      </c>
      <c r="H623" s="153" t="s">
        <v>1422</v>
      </c>
      <c r="I623" s="153" t="s">
        <v>1423</v>
      </c>
      <c r="J623" s="153" t="s">
        <v>1424</v>
      </c>
      <c r="K623" s="153" t="s">
        <v>458</v>
      </c>
      <c r="L623" s="153" t="s">
        <v>2546</v>
      </c>
      <c r="M623" s="153" t="s">
        <v>2558</v>
      </c>
      <c r="N623" s="153" t="s">
        <v>1797</v>
      </c>
      <c r="O623" s="170">
        <v>1000</v>
      </c>
      <c r="P623" s="170">
        <v>8382</v>
      </c>
      <c r="Q623" s="168" t="s">
        <v>461</v>
      </c>
      <c r="R623" s="168" t="str">
        <f t="shared" si="72"/>
        <v>DEF</v>
      </c>
      <c r="S623" s="154">
        <f t="shared" si="73"/>
        <v>200</v>
      </c>
    </row>
    <row r="624" spans="1:19">
      <c r="A624" s="153" t="s">
        <v>357</v>
      </c>
      <c r="B624" s="170">
        <v>1611</v>
      </c>
      <c r="C624" s="153" t="s">
        <v>1428</v>
      </c>
      <c r="D624" s="153" t="s">
        <v>1429</v>
      </c>
      <c r="F624" s="153" t="s">
        <v>403</v>
      </c>
      <c r="G624" s="155" t="s">
        <v>311</v>
      </c>
      <c r="H624" s="153" t="s">
        <v>1430</v>
      </c>
      <c r="I624" s="153" t="s">
        <v>1431</v>
      </c>
      <c r="J624" s="153" t="s">
        <v>1432</v>
      </c>
      <c r="K624" s="153" t="s">
        <v>458</v>
      </c>
      <c r="L624" s="153" t="s">
        <v>2537</v>
      </c>
      <c r="M624" s="153" t="s">
        <v>2559</v>
      </c>
      <c r="N624" s="153" t="s">
        <v>2539</v>
      </c>
      <c r="O624" s="170">
        <v>1500</v>
      </c>
      <c r="P624" s="170">
        <v>11250</v>
      </c>
      <c r="Q624" s="168" t="s">
        <v>461</v>
      </c>
      <c r="R624" s="168" t="str">
        <f t="shared" si="72"/>
        <v>DEF</v>
      </c>
      <c r="S624" s="154">
        <f t="shared" si="73"/>
        <v>300</v>
      </c>
    </row>
    <row r="625" spans="1:22">
      <c r="A625" s="153" t="s">
        <v>357</v>
      </c>
      <c r="B625" s="170">
        <v>2021098</v>
      </c>
      <c r="C625" s="153" t="s">
        <v>1405</v>
      </c>
      <c r="D625" s="153" t="s">
        <v>1406</v>
      </c>
      <c r="F625" s="153" t="s">
        <v>403</v>
      </c>
      <c r="G625" s="155" t="s">
        <v>311</v>
      </c>
      <c r="H625" s="153" t="s">
        <v>2560</v>
      </c>
      <c r="I625" s="153" t="s">
        <v>2561</v>
      </c>
      <c r="J625" s="153" t="s">
        <v>2560</v>
      </c>
      <c r="K625" s="153" t="s">
        <v>458</v>
      </c>
      <c r="L625" s="153" t="s">
        <v>2562</v>
      </c>
      <c r="M625" s="153" t="s">
        <v>409</v>
      </c>
      <c r="N625" s="153" t="s">
        <v>2563</v>
      </c>
      <c r="O625" s="170">
        <v>3465</v>
      </c>
      <c r="P625" s="170">
        <v>3465</v>
      </c>
      <c r="Q625" s="168" t="s">
        <v>567</v>
      </c>
      <c r="R625" s="168" t="s">
        <v>461</v>
      </c>
      <c r="S625" s="154">
        <f t="shared" si="73"/>
        <v>693</v>
      </c>
    </row>
    <row r="626" spans="1:22">
      <c r="A626" s="153" t="s">
        <v>357</v>
      </c>
      <c r="B626" s="170">
        <v>2021122</v>
      </c>
      <c r="C626" s="153" t="s">
        <v>899</v>
      </c>
      <c r="D626" s="153" t="s">
        <v>900</v>
      </c>
      <c r="F626" s="153" t="s">
        <v>403</v>
      </c>
      <c r="G626" s="155" t="s">
        <v>311</v>
      </c>
      <c r="H626" s="153" t="s">
        <v>2564</v>
      </c>
      <c r="I626" s="153" t="s">
        <v>2565</v>
      </c>
      <c r="J626" s="153" t="s">
        <v>2564</v>
      </c>
      <c r="K626" s="153" t="s">
        <v>458</v>
      </c>
      <c r="L626" s="153" t="s">
        <v>999</v>
      </c>
      <c r="M626" s="153" t="s">
        <v>409</v>
      </c>
      <c r="N626" s="153" t="s">
        <v>2566</v>
      </c>
      <c r="O626" s="170">
        <v>30000</v>
      </c>
      <c r="P626" s="170">
        <v>30000</v>
      </c>
      <c r="Q626" s="168" t="s">
        <v>567</v>
      </c>
      <c r="R626" s="168" t="s">
        <v>461</v>
      </c>
      <c r="S626" s="154">
        <f t="shared" si="73"/>
        <v>6000</v>
      </c>
    </row>
    <row r="627" spans="1:22">
      <c r="A627" s="153" t="s">
        <v>357</v>
      </c>
      <c r="B627" s="170">
        <v>2021134</v>
      </c>
      <c r="C627" s="153" t="s">
        <v>2567</v>
      </c>
      <c r="D627" s="153" t="s">
        <v>2568</v>
      </c>
      <c r="F627" s="153" t="s">
        <v>403</v>
      </c>
      <c r="G627" s="155" t="s">
        <v>311</v>
      </c>
      <c r="H627" s="153" t="s">
        <v>2569</v>
      </c>
      <c r="I627" s="153" t="s">
        <v>427</v>
      </c>
      <c r="J627" s="153" t="s">
        <v>2569</v>
      </c>
      <c r="K627" s="153" t="s">
        <v>458</v>
      </c>
      <c r="L627" s="153" t="s">
        <v>2570</v>
      </c>
      <c r="M627" s="153" t="s">
        <v>409</v>
      </c>
      <c r="N627" s="153" t="s">
        <v>2571</v>
      </c>
      <c r="O627" s="170">
        <v>68250</v>
      </c>
      <c r="P627" s="170">
        <v>68250</v>
      </c>
      <c r="Q627" s="168" t="s">
        <v>567</v>
      </c>
      <c r="R627" s="168" t="s">
        <v>461</v>
      </c>
      <c r="S627" s="154">
        <f t="shared" si="73"/>
        <v>13650</v>
      </c>
    </row>
    <row r="628" spans="1:22">
      <c r="B628" s="179" t="s">
        <v>623</v>
      </c>
      <c r="O628" s="170">
        <f>SUM(O617:O627)</f>
        <v>114767</v>
      </c>
      <c r="P628" s="170">
        <f>SUM(P617:P627)</f>
        <v>151899</v>
      </c>
      <c r="S628" s="156">
        <f>SUM(S617:S627)</f>
        <v>22953.4</v>
      </c>
    </row>
    <row r="630" spans="1:22">
      <c r="A630" s="153" t="s">
        <v>359</v>
      </c>
      <c r="B630" s="170">
        <v>2016099</v>
      </c>
      <c r="C630" s="153" t="s">
        <v>2572</v>
      </c>
      <c r="D630" s="153" t="s">
        <v>2573</v>
      </c>
      <c r="F630" s="153" t="s">
        <v>403</v>
      </c>
      <c r="G630" s="153" t="s">
        <v>907</v>
      </c>
      <c r="H630" s="153" t="s">
        <v>434</v>
      </c>
      <c r="I630" s="153" t="s">
        <v>427</v>
      </c>
      <c r="J630" s="153" t="s">
        <v>848</v>
      </c>
      <c r="K630" s="153" t="s">
        <v>1003</v>
      </c>
      <c r="L630" s="153" t="s">
        <v>2574</v>
      </c>
      <c r="M630" s="153" t="s">
        <v>409</v>
      </c>
      <c r="N630" s="153" t="s">
        <v>2575</v>
      </c>
      <c r="O630" s="170">
        <v>13582.78</v>
      </c>
      <c r="P630" s="170">
        <v>13582.78</v>
      </c>
      <c r="Q630" s="168" t="s">
        <v>245</v>
      </c>
      <c r="R630" s="168" t="str">
        <f t="shared" ref="R630:R643" si="74">Q630</f>
        <v>B</v>
      </c>
      <c r="S630" s="154">
        <f t="shared" ref="S630:S643" si="75">IF(E630="PLP",0,IF(E630="SRB",0,IF(G630="DEFERRED",O630*20%,IF(R630="A",O630*0.5%,IF(R630="B",O630*3%,O630*10%)))))</f>
        <v>407.48340000000002</v>
      </c>
    </row>
    <row r="631" spans="1:22">
      <c r="A631" s="153" t="s">
        <v>359</v>
      </c>
      <c r="B631" s="170">
        <v>2016127</v>
      </c>
      <c r="C631" s="153" t="s">
        <v>2576</v>
      </c>
      <c r="D631" s="153" t="s">
        <v>2577</v>
      </c>
      <c r="F631" s="153" t="s">
        <v>403</v>
      </c>
      <c r="G631" s="153" t="s">
        <v>907</v>
      </c>
      <c r="H631" s="153" t="s">
        <v>492</v>
      </c>
      <c r="I631" s="153" t="s">
        <v>492</v>
      </c>
      <c r="J631" s="153" t="s">
        <v>433</v>
      </c>
      <c r="K631" s="153" t="s">
        <v>1003</v>
      </c>
      <c r="L631" s="153" t="s">
        <v>2578</v>
      </c>
      <c r="M631" s="153" t="s">
        <v>409</v>
      </c>
      <c r="N631" s="153" t="s">
        <v>2579</v>
      </c>
      <c r="O631" s="170">
        <v>1512.19</v>
      </c>
      <c r="P631" s="170">
        <v>1512.19</v>
      </c>
      <c r="Q631" s="168" t="s">
        <v>258</v>
      </c>
      <c r="R631" s="168" t="str">
        <f t="shared" si="74"/>
        <v>A</v>
      </c>
      <c r="S631" s="154">
        <f t="shared" si="75"/>
        <v>7.5609500000000001</v>
      </c>
    </row>
    <row r="632" spans="1:22">
      <c r="A632" s="153" t="s">
        <v>359</v>
      </c>
      <c r="B632" s="170">
        <v>2016198</v>
      </c>
      <c r="C632" s="153" t="s">
        <v>2580</v>
      </c>
      <c r="D632" s="153" t="s">
        <v>2581</v>
      </c>
      <c r="F632" s="153" t="s">
        <v>403</v>
      </c>
      <c r="G632" s="153" t="s">
        <v>313</v>
      </c>
      <c r="H632" s="153" t="s">
        <v>492</v>
      </c>
      <c r="I632" s="153" t="s">
        <v>553</v>
      </c>
      <c r="J632" s="153" t="s">
        <v>433</v>
      </c>
      <c r="K632" s="153" t="s">
        <v>1003</v>
      </c>
      <c r="L632" s="153" t="s">
        <v>2582</v>
      </c>
      <c r="M632" s="153" t="s">
        <v>409</v>
      </c>
      <c r="N632" s="153" t="s">
        <v>1064</v>
      </c>
      <c r="O632" s="170">
        <v>2131.5500000000002</v>
      </c>
      <c r="P632" s="170">
        <v>2131.5500000000002</v>
      </c>
      <c r="Q632" s="168" t="s">
        <v>258</v>
      </c>
      <c r="R632" s="168" t="str">
        <f t="shared" si="74"/>
        <v>A</v>
      </c>
      <c r="S632" s="154">
        <f t="shared" si="75"/>
        <v>10.657750000000002</v>
      </c>
    </row>
    <row r="633" spans="1:22">
      <c r="A633" s="153" t="s">
        <v>359</v>
      </c>
      <c r="B633" s="170">
        <v>20162350</v>
      </c>
      <c r="C633" s="153" t="s">
        <v>2583</v>
      </c>
      <c r="D633" s="153" t="s">
        <v>2584</v>
      </c>
      <c r="F633" s="153" t="s">
        <v>403</v>
      </c>
      <c r="G633" s="153" t="s">
        <v>309</v>
      </c>
      <c r="H633" s="153" t="s">
        <v>2585</v>
      </c>
      <c r="I633" s="153" t="s">
        <v>2586</v>
      </c>
      <c r="J633" s="153" t="s">
        <v>2587</v>
      </c>
      <c r="K633" s="153" t="s">
        <v>684</v>
      </c>
      <c r="L633" s="153" t="s">
        <v>2588</v>
      </c>
      <c r="M633" s="153" t="s">
        <v>409</v>
      </c>
      <c r="N633" s="153" t="s">
        <v>2589</v>
      </c>
      <c r="O633" s="170">
        <v>7558.22</v>
      </c>
      <c r="P633" s="170">
        <v>7558.22</v>
      </c>
      <c r="Q633" s="168" t="s">
        <v>245</v>
      </c>
      <c r="R633" s="168" t="str">
        <f t="shared" si="74"/>
        <v>B</v>
      </c>
      <c r="S633" s="158">
        <v>0</v>
      </c>
      <c r="T633" s="153">
        <v>4</v>
      </c>
      <c r="U633" s="153">
        <v>4</v>
      </c>
      <c r="V633" s="159" t="s">
        <v>2364</v>
      </c>
    </row>
    <row r="634" spans="1:22">
      <c r="A634" s="153" t="s">
        <v>359</v>
      </c>
      <c r="B634" s="170">
        <v>2016247</v>
      </c>
      <c r="C634" s="153" t="s">
        <v>2590</v>
      </c>
      <c r="D634" s="153" t="s">
        <v>2591</v>
      </c>
      <c r="F634" s="153" t="s">
        <v>403</v>
      </c>
      <c r="G634" s="153" t="s">
        <v>907</v>
      </c>
      <c r="H634" s="153" t="s">
        <v>1160</v>
      </c>
      <c r="I634" s="153" t="s">
        <v>2592</v>
      </c>
      <c r="J634" s="153" t="s">
        <v>828</v>
      </c>
      <c r="K634" s="153" t="s">
        <v>1012</v>
      </c>
      <c r="L634" s="153" t="s">
        <v>2593</v>
      </c>
      <c r="M634" s="153" t="s">
        <v>409</v>
      </c>
      <c r="N634" s="153" t="s">
        <v>2594</v>
      </c>
      <c r="O634" s="170">
        <v>1279.82</v>
      </c>
      <c r="P634" s="170">
        <v>1279.82</v>
      </c>
      <c r="Q634" s="168" t="s">
        <v>258</v>
      </c>
      <c r="R634" s="168" t="s">
        <v>245</v>
      </c>
      <c r="S634" s="154">
        <f t="shared" si="75"/>
        <v>38.394599999999997</v>
      </c>
      <c r="T634" s="153">
        <v>2</v>
      </c>
      <c r="U634" s="153">
        <v>0</v>
      </c>
      <c r="V634" s="153" t="s">
        <v>498</v>
      </c>
    </row>
    <row r="635" spans="1:22">
      <c r="A635" s="153" t="s">
        <v>359</v>
      </c>
      <c r="B635" s="170">
        <v>2016253</v>
      </c>
      <c r="C635" s="153" t="s">
        <v>1131</v>
      </c>
      <c r="D635" s="153" t="s">
        <v>2595</v>
      </c>
      <c r="F635" s="153" t="s">
        <v>403</v>
      </c>
      <c r="G635" s="155" t="s">
        <v>311</v>
      </c>
      <c r="H635" s="153" t="s">
        <v>1432</v>
      </c>
      <c r="I635" s="153" t="s">
        <v>2596</v>
      </c>
      <c r="J635" s="153" t="s">
        <v>1437</v>
      </c>
      <c r="K635" s="153" t="s">
        <v>1012</v>
      </c>
      <c r="L635" s="153" t="s">
        <v>2597</v>
      </c>
      <c r="M635" s="153" t="s">
        <v>409</v>
      </c>
      <c r="N635" s="153" t="s">
        <v>2424</v>
      </c>
      <c r="O635" s="170">
        <v>3443.9</v>
      </c>
      <c r="P635" s="170">
        <v>3443.9</v>
      </c>
      <c r="Q635" s="168" t="s">
        <v>258</v>
      </c>
      <c r="R635" s="168" t="str">
        <f t="shared" si="74"/>
        <v>A</v>
      </c>
      <c r="S635" s="154">
        <f t="shared" si="75"/>
        <v>688.78000000000009</v>
      </c>
    </row>
    <row r="636" spans="1:22">
      <c r="A636" s="153" t="s">
        <v>359</v>
      </c>
      <c r="B636" s="170">
        <v>2016277</v>
      </c>
      <c r="C636" s="153" t="s">
        <v>2598</v>
      </c>
      <c r="D636" s="153" t="s">
        <v>2599</v>
      </c>
      <c r="F636" s="153" t="s">
        <v>403</v>
      </c>
      <c r="G636" s="153" t="s">
        <v>313</v>
      </c>
      <c r="H636" s="153" t="s">
        <v>492</v>
      </c>
      <c r="I636" s="153" t="s">
        <v>492</v>
      </c>
      <c r="J636" s="153" t="s">
        <v>433</v>
      </c>
      <c r="K636" s="153" t="s">
        <v>1012</v>
      </c>
      <c r="L636" s="153" t="s">
        <v>2600</v>
      </c>
      <c r="M636" s="153" t="s">
        <v>409</v>
      </c>
      <c r="N636" s="153" t="s">
        <v>2601</v>
      </c>
      <c r="O636" s="170">
        <v>8120.28</v>
      </c>
      <c r="P636" s="170">
        <v>8120.28</v>
      </c>
      <c r="Q636" s="168" t="s">
        <v>258</v>
      </c>
      <c r="R636" s="168" t="str">
        <f t="shared" si="74"/>
        <v>A</v>
      </c>
      <c r="S636" s="154">
        <f t="shared" si="75"/>
        <v>40.601399999999998</v>
      </c>
    </row>
    <row r="637" spans="1:22">
      <c r="A637" s="153" t="s">
        <v>359</v>
      </c>
      <c r="B637" s="170">
        <v>2016341</v>
      </c>
      <c r="C637" s="153" t="s">
        <v>2602</v>
      </c>
      <c r="D637" s="153" t="s">
        <v>2603</v>
      </c>
      <c r="F637" s="153" t="s">
        <v>403</v>
      </c>
      <c r="G637" s="153" t="s">
        <v>907</v>
      </c>
      <c r="H637" s="153" t="s">
        <v>558</v>
      </c>
      <c r="I637" s="153" t="s">
        <v>427</v>
      </c>
      <c r="J637" s="153" t="s">
        <v>559</v>
      </c>
      <c r="K637" s="153" t="s">
        <v>494</v>
      </c>
      <c r="L637" s="153" t="s">
        <v>2604</v>
      </c>
      <c r="M637" s="153" t="s">
        <v>409</v>
      </c>
      <c r="N637" s="153" t="s">
        <v>1497</v>
      </c>
      <c r="O637" s="170">
        <v>24.83</v>
      </c>
      <c r="P637" s="170">
        <v>24.83</v>
      </c>
      <c r="Q637" s="168" t="s">
        <v>258</v>
      </c>
      <c r="R637" s="168" t="str">
        <f t="shared" si="74"/>
        <v>A</v>
      </c>
      <c r="S637" s="154">
        <f t="shared" si="75"/>
        <v>0.12415</v>
      </c>
    </row>
    <row r="638" spans="1:22">
      <c r="A638" s="153" t="s">
        <v>359</v>
      </c>
      <c r="B638" s="170">
        <v>2017015</v>
      </c>
      <c r="C638" s="153" t="s">
        <v>2605</v>
      </c>
      <c r="D638" s="153" t="s">
        <v>2606</v>
      </c>
      <c r="F638" s="153" t="s">
        <v>403</v>
      </c>
      <c r="G638" s="153" t="s">
        <v>907</v>
      </c>
      <c r="H638" s="153" t="s">
        <v>492</v>
      </c>
      <c r="I638" s="153" t="s">
        <v>493</v>
      </c>
      <c r="J638" s="153" t="s">
        <v>433</v>
      </c>
      <c r="K638" s="153" t="s">
        <v>1012</v>
      </c>
      <c r="L638" s="153" t="s">
        <v>2607</v>
      </c>
      <c r="M638" s="153" t="s">
        <v>409</v>
      </c>
      <c r="N638" s="153" t="s">
        <v>2384</v>
      </c>
      <c r="O638" s="170">
        <v>4443.3900000000003</v>
      </c>
      <c r="P638" s="170">
        <v>4443.3900000000003</v>
      </c>
      <c r="Q638" s="168" t="s">
        <v>245</v>
      </c>
      <c r="R638" s="168" t="str">
        <f t="shared" si="74"/>
        <v>B</v>
      </c>
      <c r="S638" s="154">
        <f t="shared" si="75"/>
        <v>133.30170000000001</v>
      </c>
    </row>
    <row r="639" spans="1:22">
      <c r="A639" s="153" t="s">
        <v>359</v>
      </c>
      <c r="B639" s="170">
        <v>2017056</v>
      </c>
      <c r="C639" s="153" t="s">
        <v>1019</v>
      </c>
      <c r="D639" s="153" t="s">
        <v>1020</v>
      </c>
      <c r="F639" s="153" t="s">
        <v>403</v>
      </c>
      <c r="G639" s="153" t="s">
        <v>907</v>
      </c>
      <c r="H639" s="153" t="s">
        <v>492</v>
      </c>
      <c r="I639" s="153" t="s">
        <v>493</v>
      </c>
      <c r="J639" s="153" t="s">
        <v>433</v>
      </c>
      <c r="K639" s="153" t="s">
        <v>494</v>
      </c>
      <c r="L639" s="153" t="s">
        <v>2608</v>
      </c>
      <c r="M639" s="153" t="s">
        <v>2609</v>
      </c>
      <c r="N639" s="153" t="s">
        <v>2610</v>
      </c>
      <c r="O639" s="170">
        <v>11454.86</v>
      </c>
      <c r="P639" s="170">
        <v>12786.72</v>
      </c>
      <c r="Q639" s="168" t="s">
        <v>258</v>
      </c>
      <c r="R639" s="168" t="str">
        <f t="shared" si="74"/>
        <v>A</v>
      </c>
      <c r="S639" s="154">
        <f t="shared" si="75"/>
        <v>57.274300000000004</v>
      </c>
    </row>
    <row r="640" spans="1:22">
      <c r="A640" s="153" t="s">
        <v>359</v>
      </c>
      <c r="B640" s="170">
        <v>2017060</v>
      </c>
      <c r="C640" s="153" t="s">
        <v>2611</v>
      </c>
      <c r="D640" s="153" t="s">
        <v>2612</v>
      </c>
      <c r="F640" s="153" t="s">
        <v>403</v>
      </c>
      <c r="G640" s="153" t="s">
        <v>907</v>
      </c>
      <c r="H640" s="153" t="s">
        <v>492</v>
      </c>
      <c r="I640" s="153" t="s">
        <v>492</v>
      </c>
      <c r="J640" s="153" t="s">
        <v>433</v>
      </c>
      <c r="K640" s="153" t="s">
        <v>1012</v>
      </c>
      <c r="L640" s="153" t="s">
        <v>2613</v>
      </c>
      <c r="M640" s="153" t="s">
        <v>409</v>
      </c>
      <c r="N640" s="153" t="s">
        <v>2614</v>
      </c>
      <c r="O640" s="170">
        <v>2144.35</v>
      </c>
      <c r="P640" s="170">
        <v>2144.35</v>
      </c>
      <c r="Q640" s="168" t="s">
        <v>258</v>
      </c>
      <c r="R640" s="168" t="str">
        <f t="shared" si="74"/>
        <v>A</v>
      </c>
      <c r="S640" s="154">
        <f t="shared" si="75"/>
        <v>10.72175</v>
      </c>
    </row>
    <row r="641" spans="1:21">
      <c r="A641" s="153" t="s">
        <v>359</v>
      </c>
      <c r="B641" s="170">
        <v>2017061</v>
      </c>
      <c r="C641" s="153" t="s">
        <v>2602</v>
      </c>
      <c r="D641" s="153" t="s">
        <v>2603</v>
      </c>
      <c r="F641" s="153" t="s">
        <v>403</v>
      </c>
      <c r="G641" s="153" t="s">
        <v>907</v>
      </c>
      <c r="H641" s="153" t="s">
        <v>492</v>
      </c>
      <c r="I641" s="153" t="s">
        <v>532</v>
      </c>
      <c r="J641" s="153" t="s">
        <v>433</v>
      </c>
      <c r="K641" s="153" t="s">
        <v>494</v>
      </c>
      <c r="L641" s="153" t="s">
        <v>2615</v>
      </c>
      <c r="M641" s="153" t="s">
        <v>409</v>
      </c>
      <c r="N641" s="153" t="s">
        <v>2616</v>
      </c>
      <c r="O641" s="170">
        <v>364.8</v>
      </c>
      <c r="P641" s="170">
        <v>364.8</v>
      </c>
      <c r="Q641" s="168" t="s">
        <v>258</v>
      </c>
      <c r="R641" s="168" t="str">
        <f t="shared" si="74"/>
        <v>A</v>
      </c>
      <c r="S641" s="154">
        <f t="shared" si="75"/>
        <v>1.8240000000000001</v>
      </c>
    </row>
    <row r="642" spans="1:21">
      <c r="A642" s="153" t="s">
        <v>359</v>
      </c>
      <c r="B642" s="170">
        <v>2017075</v>
      </c>
      <c r="C642" s="153" t="s">
        <v>2617</v>
      </c>
      <c r="D642" s="153" t="s">
        <v>2618</v>
      </c>
      <c r="F642" s="153" t="s">
        <v>403</v>
      </c>
      <c r="G642" s="153" t="s">
        <v>907</v>
      </c>
      <c r="H642" s="153" t="s">
        <v>492</v>
      </c>
      <c r="I642" s="153" t="s">
        <v>729</v>
      </c>
      <c r="J642" s="153" t="s">
        <v>433</v>
      </c>
      <c r="K642" s="153" t="s">
        <v>1012</v>
      </c>
      <c r="L642" s="153" t="s">
        <v>2619</v>
      </c>
      <c r="M642" s="153" t="s">
        <v>409</v>
      </c>
      <c r="N642" s="153" t="s">
        <v>2620</v>
      </c>
      <c r="O642" s="170">
        <v>2987.45</v>
      </c>
      <c r="P642" s="170">
        <v>2987.45</v>
      </c>
      <c r="Q642" s="168" t="s">
        <v>258</v>
      </c>
      <c r="R642" s="168" t="str">
        <f t="shared" si="74"/>
        <v>A</v>
      </c>
      <c r="S642" s="154">
        <f t="shared" si="75"/>
        <v>14.937249999999999</v>
      </c>
      <c r="T642" s="153">
        <v>1</v>
      </c>
      <c r="U642" s="153">
        <v>0</v>
      </c>
    </row>
    <row r="643" spans="1:21">
      <c r="A643" s="153" t="s">
        <v>359</v>
      </c>
      <c r="B643" s="170">
        <v>215044</v>
      </c>
      <c r="C643" s="153" t="s">
        <v>2621</v>
      </c>
      <c r="D643" s="153" t="s">
        <v>2622</v>
      </c>
      <c r="F643" s="153" t="s">
        <v>403</v>
      </c>
      <c r="G643" s="153" t="s">
        <v>907</v>
      </c>
      <c r="H643" s="153" t="s">
        <v>492</v>
      </c>
      <c r="I643" s="153" t="s">
        <v>2623</v>
      </c>
      <c r="J643" s="153" t="s">
        <v>433</v>
      </c>
      <c r="K643" s="153" t="s">
        <v>1003</v>
      </c>
      <c r="L643" s="153" t="s">
        <v>2624</v>
      </c>
      <c r="M643" s="153" t="s">
        <v>409</v>
      </c>
      <c r="N643" s="153" t="s">
        <v>2625</v>
      </c>
      <c r="O643" s="170">
        <v>2894.08</v>
      </c>
      <c r="P643" s="170">
        <v>2894.08</v>
      </c>
      <c r="Q643" s="168" t="s">
        <v>258</v>
      </c>
      <c r="R643" s="168" t="str">
        <f t="shared" si="74"/>
        <v>A</v>
      </c>
      <c r="S643" s="154">
        <f t="shared" si="75"/>
        <v>14.4704</v>
      </c>
    </row>
    <row r="644" spans="1:21">
      <c r="B644" s="179" t="s">
        <v>489</v>
      </c>
      <c r="O644" s="170">
        <f>SUM(O630:O643)</f>
        <v>61942.500000000007</v>
      </c>
      <c r="P644" s="170">
        <f>SUM(P630:P643)</f>
        <v>63274.360000000008</v>
      </c>
      <c r="S644" s="156">
        <f>SUM(S630:S643)</f>
        <v>1426.1316500000003</v>
      </c>
    </row>
    <row r="646" spans="1:21">
      <c r="A646" s="153" t="s">
        <v>360</v>
      </c>
      <c r="B646" s="170">
        <v>2017235</v>
      </c>
      <c r="C646" s="153" t="s">
        <v>1035</v>
      </c>
      <c r="D646" s="153" t="s">
        <v>1036</v>
      </c>
      <c r="F646" s="153" t="s">
        <v>403</v>
      </c>
      <c r="G646" s="153" t="s">
        <v>907</v>
      </c>
      <c r="H646" s="153" t="s">
        <v>492</v>
      </c>
      <c r="I646" s="153" t="s">
        <v>493</v>
      </c>
      <c r="J646" s="153" t="s">
        <v>433</v>
      </c>
      <c r="K646" s="153" t="s">
        <v>494</v>
      </c>
      <c r="L646" s="153" t="s">
        <v>2626</v>
      </c>
      <c r="M646" s="153" t="s">
        <v>2627</v>
      </c>
      <c r="N646" s="153" t="s">
        <v>1478</v>
      </c>
      <c r="O646" s="170">
        <v>2947.57</v>
      </c>
      <c r="P646" s="170">
        <v>17738.45</v>
      </c>
      <c r="Q646" s="168" t="s">
        <v>254</v>
      </c>
      <c r="R646" s="168" t="str">
        <f t="shared" ref="R646:R662" si="76">Q646</f>
        <v>C</v>
      </c>
      <c r="S646" s="154">
        <f t="shared" ref="S646:S662" si="77">IF(E646="PLP",0,IF(E646="SRB",0,IF(G646="DEFERRED",O646*20%,IF(R646="A",O646*0.5%,IF(R646="B",O646*3%,O646*10%)))))</f>
        <v>294.75700000000001</v>
      </c>
      <c r="T646" s="153">
        <v>2</v>
      </c>
      <c r="U646" s="153">
        <v>0</v>
      </c>
    </row>
    <row r="647" spans="1:21">
      <c r="A647" s="153" t="s">
        <v>360</v>
      </c>
      <c r="B647" s="170">
        <v>2018073</v>
      </c>
      <c r="C647" s="153" t="s">
        <v>2628</v>
      </c>
      <c r="D647" s="153" t="s">
        <v>2629</v>
      </c>
      <c r="F647" s="153" t="s">
        <v>403</v>
      </c>
      <c r="G647" s="153" t="s">
        <v>907</v>
      </c>
      <c r="H647" s="153" t="s">
        <v>492</v>
      </c>
      <c r="I647" s="153" t="s">
        <v>699</v>
      </c>
      <c r="J647" s="153" t="s">
        <v>433</v>
      </c>
      <c r="K647" s="153" t="s">
        <v>494</v>
      </c>
      <c r="L647" s="153" t="s">
        <v>2630</v>
      </c>
      <c r="M647" s="153" t="s">
        <v>409</v>
      </c>
      <c r="N647" s="153" t="s">
        <v>2631</v>
      </c>
      <c r="O647" s="170">
        <v>12151.5</v>
      </c>
      <c r="P647" s="170">
        <v>12151.5</v>
      </c>
      <c r="Q647" s="168" t="s">
        <v>254</v>
      </c>
      <c r="R647" s="168" t="str">
        <f t="shared" si="76"/>
        <v>C</v>
      </c>
      <c r="S647" s="154">
        <f t="shared" si="77"/>
        <v>1215.1500000000001</v>
      </c>
    </row>
    <row r="648" spans="1:21">
      <c r="A648" s="153" t="s">
        <v>360</v>
      </c>
      <c r="B648" s="170">
        <v>2018093</v>
      </c>
      <c r="C648" s="153" t="s">
        <v>2455</v>
      </c>
      <c r="D648" s="153" t="s">
        <v>2632</v>
      </c>
      <c r="F648" s="153" t="s">
        <v>403</v>
      </c>
      <c r="G648" s="153" t="s">
        <v>907</v>
      </c>
      <c r="H648" s="153" t="s">
        <v>433</v>
      </c>
      <c r="I648" s="153" t="s">
        <v>553</v>
      </c>
      <c r="J648" s="153" t="s">
        <v>434</v>
      </c>
      <c r="K648" s="153" t="s">
        <v>1012</v>
      </c>
      <c r="L648" s="153" t="s">
        <v>2633</v>
      </c>
      <c r="M648" s="153" t="s">
        <v>409</v>
      </c>
      <c r="N648" s="153" t="s">
        <v>1940</v>
      </c>
      <c r="O648" s="170">
        <v>3080.6</v>
      </c>
      <c r="P648" s="170">
        <v>3080.6</v>
      </c>
      <c r="Q648" s="168" t="s">
        <v>245</v>
      </c>
      <c r="R648" s="168" t="str">
        <f t="shared" si="76"/>
        <v>B</v>
      </c>
      <c r="S648" s="154">
        <f t="shared" si="77"/>
        <v>92.417999999999992</v>
      </c>
    </row>
    <row r="649" spans="1:21">
      <c r="A649" s="153" t="s">
        <v>360</v>
      </c>
      <c r="B649" s="170">
        <v>2018094</v>
      </c>
      <c r="C649" s="153" t="s">
        <v>2634</v>
      </c>
      <c r="D649" s="153" t="s">
        <v>2635</v>
      </c>
      <c r="F649" s="153" t="s">
        <v>403</v>
      </c>
      <c r="G649" s="153" t="s">
        <v>907</v>
      </c>
      <c r="H649" s="153" t="s">
        <v>492</v>
      </c>
      <c r="I649" s="153" t="s">
        <v>553</v>
      </c>
      <c r="J649" s="153" t="s">
        <v>433</v>
      </c>
      <c r="K649" s="153" t="s">
        <v>1012</v>
      </c>
      <c r="L649" s="153" t="s">
        <v>2636</v>
      </c>
      <c r="M649" s="153" t="s">
        <v>409</v>
      </c>
      <c r="N649" s="153" t="s">
        <v>2637</v>
      </c>
      <c r="O649" s="170">
        <v>8511.89</v>
      </c>
      <c r="P649" s="170">
        <v>8511.89</v>
      </c>
      <c r="Q649" s="168" t="s">
        <v>254</v>
      </c>
      <c r="R649" s="168" t="str">
        <f t="shared" si="76"/>
        <v>C</v>
      </c>
      <c r="S649" s="154">
        <f t="shared" si="77"/>
        <v>851.18899999999996</v>
      </c>
    </row>
    <row r="650" spans="1:21">
      <c r="A650" s="153" t="s">
        <v>360</v>
      </c>
      <c r="B650" s="170">
        <v>2018107</v>
      </c>
      <c r="C650" s="153" t="s">
        <v>2638</v>
      </c>
      <c r="D650" s="153" t="s">
        <v>2639</v>
      </c>
      <c r="F650" s="153" t="s">
        <v>403</v>
      </c>
      <c r="G650" s="153" t="s">
        <v>907</v>
      </c>
      <c r="H650" s="153" t="s">
        <v>433</v>
      </c>
      <c r="I650" s="153" t="s">
        <v>427</v>
      </c>
      <c r="J650" s="153" t="s">
        <v>434</v>
      </c>
      <c r="K650" s="153" t="s">
        <v>494</v>
      </c>
      <c r="L650" s="153" t="s">
        <v>2640</v>
      </c>
      <c r="M650" s="153" t="s">
        <v>409</v>
      </c>
      <c r="N650" s="153" t="s">
        <v>2641</v>
      </c>
      <c r="O650" s="170">
        <v>9867.66</v>
      </c>
      <c r="P650" s="170">
        <v>9867.66</v>
      </c>
      <c r="Q650" s="168" t="s">
        <v>245</v>
      </c>
      <c r="R650" s="168" t="str">
        <f t="shared" si="76"/>
        <v>B</v>
      </c>
      <c r="S650" s="154">
        <f t="shared" si="77"/>
        <v>296.02979999999997</v>
      </c>
    </row>
    <row r="651" spans="1:21">
      <c r="A651" s="153" t="s">
        <v>360</v>
      </c>
      <c r="B651" s="170">
        <v>2018128</v>
      </c>
      <c r="C651" s="153" t="s">
        <v>799</v>
      </c>
      <c r="D651" s="153" t="s">
        <v>800</v>
      </c>
      <c r="F651" s="153" t="s">
        <v>403</v>
      </c>
      <c r="G651" s="153" t="s">
        <v>907</v>
      </c>
      <c r="H651" s="153" t="s">
        <v>433</v>
      </c>
      <c r="I651" s="153" t="s">
        <v>427</v>
      </c>
      <c r="J651" s="153" t="s">
        <v>434</v>
      </c>
      <c r="K651" s="153" t="s">
        <v>1012</v>
      </c>
      <c r="L651" s="153" t="s">
        <v>2642</v>
      </c>
      <c r="M651" s="153" t="s">
        <v>409</v>
      </c>
      <c r="N651" s="153" t="s">
        <v>2643</v>
      </c>
      <c r="O651" s="170">
        <v>23650.720000000001</v>
      </c>
      <c r="P651" s="170">
        <v>23650.720000000001</v>
      </c>
      <c r="Q651" s="168" t="s">
        <v>258</v>
      </c>
      <c r="R651" s="168" t="str">
        <f t="shared" si="76"/>
        <v>A</v>
      </c>
      <c r="S651" s="154">
        <f t="shared" si="77"/>
        <v>118.25360000000001</v>
      </c>
    </row>
    <row r="652" spans="1:21">
      <c r="A652" s="153" t="s">
        <v>360</v>
      </c>
      <c r="B652" s="170">
        <v>2018156</v>
      </c>
      <c r="C652" s="153" t="s">
        <v>2644</v>
      </c>
      <c r="D652" s="153" t="s">
        <v>2645</v>
      </c>
      <c r="F652" s="153" t="s">
        <v>403</v>
      </c>
      <c r="G652" s="153" t="s">
        <v>907</v>
      </c>
      <c r="H652" s="153" t="s">
        <v>601</v>
      </c>
      <c r="I652" s="153" t="s">
        <v>2646</v>
      </c>
      <c r="J652" s="153" t="s">
        <v>603</v>
      </c>
      <c r="K652" s="153" t="s">
        <v>494</v>
      </c>
      <c r="L652" s="153" t="s">
        <v>2647</v>
      </c>
      <c r="M652" s="153" t="s">
        <v>409</v>
      </c>
      <c r="N652" s="153" t="s">
        <v>2648</v>
      </c>
      <c r="O652" s="170">
        <v>10494.48</v>
      </c>
      <c r="P652" s="170">
        <v>10494.48</v>
      </c>
      <c r="Q652" s="168" t="s">
        <v>254</v>
      </c>
      <c r="R652" s="168" t="str">
        <f t="shared" si="76"/>
        <v>C</v>
      </c>
      <c r="S652" s="154">
        <f t="shared" si="77"/>
        <v>1049.4480000000001</v>
      </c>
      <c r="T652" s="153">
        <v>6</v>
      </c>
      <c r="U652" s="153">
        <v>2</v>
      </c>
    </row>
    <row r="653" spans="1:21">
      <c r="A653" s="153" t="s">
        <v>360</v>
      </c>
      <c r="B653" s="170">
        <v>2018178</v>
      </c>
      <c r="C653" s="153" t="s">
        <v>2649</v>
      </c>
      <c r="D653" s="153" t="s">
        <v>2650</v>
      </c>
      <c r="F653" s="153" t="s">
        <v>403</v>
      </c>
      <c r="G653" s="153" t="s">
        <v>907</v>
      </c>
      <c r="H653" s="153" t="s">
        <v>492</v>
      </c>
      <c r="I653" s="153" t="s">
        <v>553</v>
      </c>
      <c r="J653" s="153" t="s">
        <v>433</v>
      </c>
      <c r="K653" s="153" t="s">
        <v>494</v>
      </c>
      <c r="L653" s="153" t="s">
        <v>2651</v>
      </c>
      <c r="M653" s="153" t="s">
        <v>409</v>
      </c>
      <c r="N653" s="153" t="s">
        <v>2652</v>
      </c>
      <c r="O653" s="170">
        <v>5278.87</v>
      </c>
      <c r="P653" s="170">
        <v>5278.87</v>
      </c>
      <c r="Q653" s="168" t="s">
        <v>254</v>
      </c>
      <c r="R653" s="168" t="str">
        <f t="shared" si="76"/>
        <v>C</v>
      </c>
      <c r="S653" s="154">
        <f t="shared" si="77"/>
        <v>527.88700000000006</v>
      </c>
    </row>
    <row r="654" spans="1:21">
      <c r="A654" s="153" t="s">
        <v>360</v>
      </c>
      <c r="B654" s="170">
        <v>2019018</v>
      </c>
      <c r="C654" s="153" t="s">
        <v>2653</v>
      </c>
      <c r="D654" s="153" t="s">
        <v>2654</v>
      </c>
      <c r="F654" s="153" t="s">
        <v>403</v>
      </c>
      <c r="G654" s="153" t="s">
        <v>907</v>
      </c>
      <c r="H654" s="153" t="s">
        <v>492</v>
      </c>
      <c r="I654" s="153" t="s">
        <v>492</v>
      </c>
      <c r="J654" s="153" t="s">
        <v>433</v>
      </c>
      <c r="K654" s="153" t="s">
        <v>494</v>
      </c>
      <c r="L654" s="153" t="s">
        <v>2655</v>
      </c>
      <c r="M654" s="153" t="s">
        <v>409</v>
      </c>
      <c r="N654" s="153" t="s">
        <v>2656</v>
      </c>
      <c r="O654" s="170">
        <v>8140.18</v>
      </c>
      <c r="P654" s="170">
        <v>8140.18</v>
      </c>
      <c r="Q654" s="168" t="s">
        <v>258</v>
      </c>
      <c r="R654" s="168" t="str">
        <f t="shared" si="76"/>
        <v>A</v>
      </c>
      <c r="S654" s="154">
        <f t="shared" si="77"/>
        <v>40.700900000000004</v>
      </c>
    </row>
    <row r="655" spans="1:21">
      <c r="A655" s="153" t="s">
        <v>360</v>
      </c>
      <c r="B655" s="170">
        <v>2019033</v>
      </c>
      <c r="C655" s="153" t="s">
        <v>2657</v>
      </c>
      <c r="D655" s="153" t="s">
        <v>2658</v>
      </c>
      <c r="F655" s="153" t="s">
        <v>403</v>
      </c>
      <c r="G655" s="153" t="s">
        <v>907</v>
      </c>
      <c r="H655" s="153" t="s">
        <v>492</v>
      </c>
      <c r="I655" s="153" t="s">
        <v>492</v>
      </c>
      <c r="J655" s="153" t="s">
        <v>433</v>
      </c>
      <c r="K655" s="153" t="s">
        <v>494</v>
      </c>
      <c r="L655" s="153" t="s">
        <v>2659</v>
      </c>
      <c r="M655" s="153" t="s">
        <v>409</v>
      </c>
      <c r="N655" s="153" t="s">
        <v>2660</v>
      </c>
      <c r="O655" s="170">
        <v>5782.29</v>
      </c>
      <c r="P655" s="170">
        <v>5782.29</v>
      </c>
      <c r="Q655" s="168" t="s">
        <v>245</v>
      </c>
      <c r="R655" s="168" t="str">
        <f t="shared" si="76"/>
        <v>B</v>
      </c>
      <c r="S655" s="154">
        <f t="shared" si="77"/>
        <v>173.46869999999998</v>
      </c>
    </row>
    <row r="656" spans="1:21">
      <c r="A656" s="153" t="s">
        <v>360</v>
      </c>
      <c r="B656" s="170">
        <v>2019049</v>
      </c>
      <c r="C656" s="153" t="s">
        <v>2661</v>
      </c>
      <c r="D656" s="153" t="s">
        <v>2662</v>
      </c>
      <c r="F656" s="153" t="s">
        <v>403</v>
      </c>
      <c r="G656" s="153" t="s">
        <v>907</v>
      </c>
      <c r="H656" s="153" t="s">
        <v>433</v>
      </c>
      <c r="I656" s="153" t="s">
        <v>427</v>
      </c>
      <c r="J656" s="153" t="s">
        <v>434</v>
      </c>
      <c r="K656" s="153" t="s">
        <v>494</v>
      </c>
      <c r="L656" s="153" t="s">
        <v>2663</v>
      </c>
      <c r="M656" s="153" t="s">
        <v>409</v>
      </c>
      <c r="N656" s="153" t="s">
        <v>2664</v>
      </c>
      <c r="O656" s="170">
        <v>32916.660000000003</v>
      </c>
      <c r="P656" s="170">
        <v>32916.660000000003</v>
      </c>
      <c r="Q656" s="168" t="s">
        <v>254</v>
      </c>
      <c r="R656" s="168" t="str">
        <f t="shared" si="76"/>
        <v>C</v>
      </c>
      <c r="S656" s="154">
        <f t="shared" si="77"/>
        <v>3291.6660000000006</v>
      </c>
    </row>
    <row r="657" spans="1:22">
      <c r="A657" s="153" t="s">
        <v>360</v>
      </c>
      <c r="B657" s="170">
        <v>2019053</v>
      </c>
      <c r="C657" s="153" t="s">
        <v>2445</v>
      </c>
      <c r="D657" s="153" t="s">
        <v>2446</v>
      </c>
      <c r="F657" s="153" t="s">
        <v>403</v>
      </c>
      <c r="G657" s="153" t="s">
        <v>907</v>
      </c>
      <c r="H657" s="153" t="s">
        <v>433</v>
      </c>
      <c r="I657" s="153" t="s">
        <v>427</v>
      </c>
      <c r="J657" s="153" t="s">
        <v>434</v>
      </c>
      <c r="K657" s="153" t="s">
        <v>494</v>
      </c>
      <c r="L657" s="153" t="s">
        <v>2665</v>
      </c>
      <c r="M657" s="153" t="s">
        <v>409</v>
      </c>
      <c r="N657" s="153" t="s">
        <v>2666</v>
      </c>
      <c r="O657" s="170">
        <v>22779.25</v>
      </c>
      <c r="P657" s="170">
        <v>22779.25</v>
      </c>
      <c r="Q657" s="168" t="s">
        <v>258</v>
      </c>
      <c r="R657" s="168" t="str">
        <f t="shared" si="76"/>
        <v>A</v>
      </c>
      <c r="S657" s="154">
        <f t="shared" si="77"/>
        <v>113.89625000000001</v>
      </c>
    </row>
    <row r="658" spans="1:22">
      <c r="A658" s="153" t="s">
        <v>360</v>
      </c>
      <c r="B658" s="170">
        <v>2019059</v>
      </c>
      <c r="C658" s="153" t="s">
        <v>2667</v>
      </c>
      <c r="D658" s="153" t="s">
        <v>2668</v>
      </c>
      <c r="F658" s="153" t="s">
        <v>403</v>
      </c>
      <c r="G658" s="153" t="s">
        <v>907</v>
      </c>
      <c r="H658" s="153" t="s">
        <v>2669</v>
      </c>
      <c r="I658" s="153" t="s">
        <v>2670</v>
      </c>
      <c r="J658" s="153" t="s">
        <v>1059</v>
      </c>
      <c r="K658" s="153" t="s">
        <v>494</v>
      </c>
      <c r="L658" s="153" t="s">
        <v>2671</v>
      </c>
      <c r="M658" s="153" t="s">
        <v>409</v>
      </c>
      <c r="N658" s="153" t="s">
        <v>2672</v>
      </c>
      <c r="O658" s="170">
        <v>3596.45</v>
      </c>
      <c r="P658" s="170">
        <v>3596.45</v>
      </c>
      <c r="Q658" s="168" t="s">
        <v>258</v>
      </c>
      <c r="R658" s="168" t="str">
        <f t="shared" si="76"/>
        <v>A</v>
      </c>
      <c r="S658" s="158">
        <v>0</v>
      </c>
      <c r="T658" s="153">
        <v>12</v>
      </c>
      <c r="U658" s="153">
        <v>8</v>
      </c>
      <c r="V658" s="159" t="s">
        <v>2364</v>
      </c>
    </row>
    <row r="659" spans="1:22">
      <c r="A659" s="153" t="s">
        <v>360</v>
      </c>
      <c r="B659" s="170">
        <v>2019082</v>
      </c>
      <c r="C659" s="153" t="s">
        <v>2673</v>
      </c>
      <c r="D659" s="153" t="s">
        <v>2674</v>
      </c>
      <c r="F659" s="153" t="s">
        <v>403</v>
      </c>
      <c r="G659" s="153" t="s">
        <v>907</v>
      </c>
      <c r="H659" s="153" t="s">
        <v>492</v>
      </c>
      <c r="I659" s="153" t="s">
        <v>553</v>
      </c>
      <c r="J659" s="153" t="s">
        <v>433</v>
      </c>
      <c r="K659" s="153" t="s">
        <v>494</v>
      </c>
      <c r="L659" s="153" t="s">
        <v>2675</v>
      </c>
      <c r="M659" s="153" t="s">
        <v>409</v>
      </c>
      <c r="N659" s="153" t="s">
        <v>2676</v>
      </c>
      <c r="O659" s="170">
        <v>10034.43</v>
      </c>
      <c r="P659" s="170">
        <v>10034.43</v>
      </c>
      <c r="Q659" s="168" t="s">
        <v>258</v>
      </c>
      <c r="R659" s="168" t="str">
        <f t="shared" si="76"/>
        <v>A</v>
      </c>
      <c r="S659" s="154">
        <f t="shared" si="77"/>
        <v>50.172150000000002</v>
      </c>
    </row>
    <row r="660" spans="1:22">
      <c r="A660" s="153" t="s">
        <v>360</v>
      </c>
      <c r="B660" s="170">
        <v>2019109</v>
      </c>
      <c r="C660" s="153" t="s">
        <v>2677</v>
      </c>
      <c r="D660" s="153" t="s">
        <v>2678</v>
      </c>
      <c r="F660" s="153" t="s">
        <v>403</v>
      </c>
      <c r="G660" s="153" t="s">
        <v>313</v>
      </c>
      <c r="H660" s="153" t="s">
        <v>433</v>
      </c>
      <c r="I660" s="153" t="s">
        <v>427</v>
      </c>
      <c r="J660" s="153" t="s">
        <v>434</v>
      </c>
      <c r="K660" s="153" t="s">
        <v>494</v>
      </c>
      <c r="L660" s="153" t="s">
        <v>2679</v>
      </c>
      <c r="M660" s="153" t="s">
        <v>409</v>
      </c>
      <c r="N660" s="153" t="s">
        <v>1122</v>
      </c>
      <c r="O660" s="170">
        <v>12311.1</v>
      </c>
      <c r="P660" s="170">
        <v>12311.1</v>
      </c>
      <c r="Q660" s="168" t="s">
        <v>258</v>
      </c>
      <c r="R660" s="168" t="str">
        <f t="shared" si="76"/>
        <v>A</v>
      </c>
      <c r="S660" s="154">
        <f t="shared" si="77"/>
        <v>61.555500000000002</v>
      </c>
    </row>
    <row r="661" spans="1:22">
      <c r="A661" s="153" t="s">
        <v>360</v>
      </c>
      <c r="B661" s="170">
        <v>2019178</v>
      </c>
      <c r="C661" s="153" t="s">
        <v>2680</v>
      </c>
      <c r="D661" s="153" t="s">
        <v>2681</v>
      </c>
      <c r="F661" s="153" t="s">
        <v>403</v>
      </c>
      <c r="G661" s="153" t="s">
        <v>907</v>
      </c>
      <c r="H661" s="153" t="s">
        <v>492</v>
      </c>
      <c r="I661" s="153" t="s">
        <v>553</v>
      </c>
      <c r="J661" s="153" t="s">
        <v>433</v>
      </c>
      <c r="K661" s="153" t="s">
        <v>494</v>
      </c>
      <c r="L661" s="153" t="s">
        <v>2682</v>
      </c>
      <c r="M661" s="153" t="s">
        <v>409</v>
      </c>
      <c r="N661" s="153" t="s">
        <v>1146</v>
      </c>
      <c r="O661" s="170">
        <v>10795.97</v>
      </c>
      <c r="P661" s="170">
        <v>10795.97</v>
      </c>
      <c r="Q661" s="168" t="s">
        <v>258</v>
      </c>
      <c r="R661" s="168" t="str">
        <f t="shared" si="76"/>
        <v>A</v>
      </c>
      <c r="S661" s="154">
        <f t="shared" si="77"/>
        <v>53.979849999999999</v>
      </c>
    </row>
    <row r="662" spans="1:22">
      <c r="A662" s="153" t="s">
        <v>360</v>
      </c>
      <c r="B662" s="170">
        <v>2019187</v>
      </c>
      <c r="C662" s="153" t="s">
        <v>2683</v>
      </c>
      <c r="D662" s="153" t="s">
        <v>2684</v>
      </c>
      <c r="F662" s="153" t="s">
        <v>403</v>
      </c>
      <c r="G662" s="153" t="s">
        <v>907</v>
      </c>
      <c r="H662" s="153" t="s">
        <v>729</v>
      </c>
      <c r="I662" s="153" t="s">
        <v>427</v>
      </c>
      <c r="J662" s="153" t="s">
        <v>445</v>
      </c>
      <c r="K662" s="153" t="s">
        <v>494</v>
      </c>
      <c r="L662" s="153" t="s">
        <v>2685</v>
      </c>
      <c r="M662" s="153" t="s">
        <v>409</v>
      </c>
      <c r="N662" s="153" t="s">
        <v>2686</v>
      </c>
      <c r="O662" s="170">
        <v>2543.59</v>
      </c>
      <c r="P662" s="170">
        <v>2543.59</v>
      </c>
      <c r="Q662" s="168" t="s">
        <v>258</v>
      </c>
      <c r="R662" s="168" t="str">
        <f t="shared" si="76"/>
        <v>A</v>
      </c>
      <c r="S662" s="154">
        <f t="shared" si="77"/>
        <v>12.717950000000002</v>
      </c>
    </row>
    <row r="663" spans="1:22">
      <c r="B663" s="179" t="s">
        <v>2687</v>
      </c>
      <c r="O663" s="170">
        <f>SUM(O646:O662)</f>
        <v>184883.21</v>
      </c>
      <c r="P663" s="170">
        <f>SUM(P646:P662)</f>
        <v>199674.09</v>
      </c>
      <c r="S663" s="156">
        <f>SUM(S646:S662)</f>
        <v>8243.2897000000012</v>
      </c>
    </row>
    <row r="664" spans="1:22">
      <c r="S664" s="159"/>
    </row>
    <row r="665" spans="1:22">
      <c r="A665" s="153" t="s">
        <v>361</v>
      </c>
      <c r="B665" s="170">
        <v>2020012</v>
      </c>
      <c r="C665" s="153" t="s">
        <v>2688</v>
      </c>
      <c r="D665" s="153" t="s">
        <v>2689</v>
      </c>
      <c r="F665" s="153" t="s">
        <v>403</v>
      </c>
      <c r="G665" s="153" t="s">
        <v>907</v>
      </c>
      <c r="H665" s="153" t="s">
        <v>433</v>
      </c>
      <c r="I665" s="153" t="s">
        <v>427</v>
      </c>
      <c r="J665" s="153" t="s">
        <v>434</v>
      </c>
      <c r="K665" s="153" t="s">
        <v>1012</v>
      </c>
      <c r="L665" s="153" t="s">
        <v>2690</v>
      </c>
      <c r="M665" s="153" t="s">
        <v>409</v>
      </c>
      <c r="N665" s="153" t="s">
        <v>2691</v>
      </c>
      <c r="O665" s="170">
        <v>5826.35</v>
      </c>
      <c r="P665" s="170">
        <v>5826.35</v>
      </c>
      <c r="Q665" s="168" t="s">
        <v>258</v>
      </c>
      <c r="R665" s="168" t="str">
        <f t="shared" ref="R665:R673" si="78">Q665</f>
        <v>A</v>
      </c>
      <c r="S665" s="154">
        <f t="shared" ref="S665:S684" si="79">IF(E665="PLP",0,IF(E665="SRB",0,IF(G665="DEFERRED",O665*20%,IF(R665="A",O665*0.5%,IF(R665="B",O665*3%,O665*10%)))))</f>
        <v>29.131750000000004</v>
      </c>
    </row>
    <row r="666" spans="1:22">
      <c r="A666" s="153" t="s">
        <v>361</v>
      </c>
      <c r="B666" s="170">
        <v>2020016</v>
      </c>
      <c r="C666" s="153" t="s">
        <v>2692</v>
      </c>
      <c r="D666" s="153" t="s">
        <v>2693</v>
      </c>
      <c r="F666" s="153" t="s">
        <v>403</v>
      </c>
      <c r="G666" s="153" t="s">
        <v>907</v>
      </c>
      <c r="H666" s="153" t="s">
        <v>492</v>
      </c>
      <c r="I666" s="153" t="s">
        <v>750</v>
      </c>
      <c r="J666" s="153" t="s">
        <v>433</v>
      </c>
      <c r="K666" s="153" t="s">
        <v>1012</v>
      </c>
      <c r="L666" s="153" t="s">
        <v>2694</v>
      </c>
      <c r="M666" s="153" t="s">
        <v>2695</v>
      </c>
      <c r="N666" s="153" t="s">
        <v>2696</v>
      </c>
      <c r="O666" s="170">
        <v>7330.27</v>
      </c>
      <c r="P666" s="170">
        <v>7330.27</v>
      </c>
      <c r="Q666" s="168" t="s">
        <v>258</v>
      </c>
      <c r="R666" s="168" t="str">
        <f t="shared" si="78"/>
        <v>A</v>
      </c>
      <c r="S666" s="154">
        <f t="shared" si="79"/>
        <v>36.651350000000001</v>
      </c>
    </row>
    <row r="667" spans="1:22">
      <c r="A667" s="153" t="s">
        <v>361</v>
      </c>
      <c r="B667" s="170">
        <v>2020017</v>
      </c>
      <c r="C667" s="153" t="s">
        <v>2697</v>
      </c>
      <c r="D667" s="153" t="s">
        <v>2698</v>
      </c>
      <c r="F667" s="153" t="s">
        <v>403</v>
      </c>
      <c r="G667" s="153" t="s">
        <v>907</v>
      </c>
      <c r="H667" s="153" t="s">
        <v>492</v>
      </c>
      <c r="I667" s="153" t="s">
        <v>553</v>
      </c>
      <c r="J667" s="153" t="s">
        <v>433</v>
      </c>
      <c r="K667" s="153" t="s">
        <v>494</v>
      </c>
      <c r="L667" s="153" t="s">
        <v>2699</v>
      </c>
      <c r="M667" s="153" t="s">
        <v>409</v>
      </c>
      <c r="N667" s="153" t="s">
        <v>2700</v>
      </c>
      <c r="O667" s="170">
        <v>15347.2</v>
      </c>
      <c r="P667" s="170">
        <v>15347.2</v>
      </c>
      <c r="Q667" s="168" t="s">
        <v>245</v>
      </c>
      <c r="R667" s="168" t="str">
        <f t="shared" si="78"/>
        <v>B</v>
      </c>
      <c r="S667" s="154">
        <f t="shared" si="79"/>
        <v>460.416</v>
      </c>
    </row>
    <row r="668" spans="1:22">
      <c r="A668" s="153" t="s">
        <v>361</v>
      </c>
      <c r="B668" s="170">
        <v>20200677</v>
      </c>
      <c r="C668" s="153" t="s">
        <v>2701</v>
      </c>
      <c r="D668" s="153" t="s">
        <v>2702</v>
      </c>
      <c r="F668" s="153" t="s">
        <v>403</v>
      </c>
      <c r="G668" s="153" t="s">
        <v>907</v>
      </c>
      <c r="H668" s="153" t="s">
        <v>492</v>
      </c>
      <c r="I668" s="153" t="s">
        <v>492</v>
      </c>
      <c r="J668" s="153" t="s">
        <v>433</v>
      </c>
      <c r="K668" s="153" t="s">
        <v>494</v>
      </c>
      <c r="L668" s="153" t="s">
        <v>2703</v>
      </c>
      <c r="M668" s="153" t="s">
        <v>409</v>
      </c>
      <c r="N668" s="153" t="s">
        <v>837</v>
      </c>
      <c r="O668" s="170">
        <v>2764.52</v>
      </c>
      <c r="P668" s="170">
        <v>2764.52</v>
      </c>
      <c r="Q668" s="168" t="s">
        <v>245</v>
      </c>
      <c r="R668" s="168" t="str">
        <f t="shared" si="78"/>
        <v>B</v>
      </c>
      <c r="S668" s="154">
        <f t="shared" si="79"/>
        <v>82.935599999999994</v>
      </c>
    </row>
    <row r="669" spans="1:22">
      <c r="A669" s="153" t="s">
        <v>361</v>
      </c>
      <c r="B669" s="170">
        <v>2020080</v>
      </c>
      <c r="C669" s="153" t="s">
        <v>2704</v>
      </c>
      <c r="D669" s="153" t="s">
        <v>2705</v>
      </c>
      <c r="F669" s="153" t="s">
        <v>403</v>
      </c>
      <c r="G669" s="153" t="s">
        <v>907</v>
      </c>
      <c r="H669" s="153" t="s">
        <v>492</v>
      </c>
      <c r="I669" s="153" t="s">
        <v>553</v>
      </c>
      <c r="J669" s="153" t="s">
        <v>433</v>
      </c>
      <c r="K669" s="153" t="s">
        <v>1012</v>
      </c>
      <c r="L669" s="153" t="s">
        <v>2706</v>
      </c>
      <c r="M669" s="153" t="s">
        <v>409</v>
      </c>
      <c r="N669" s="153" t="s">
        <v>933</v>
      </c>
      <c r="O669" s="170">
        <v>14252.1</v>
      </c>
      <c r="P669" s="170">
        <v>14252.1</v>
      </c>
      <c r="Q669" s="168" t="s">
        <v>258</v>
      </c>
      <c r="R669" s="168" t="str">
        <f t="shared" si="78"/>
        <v>A</v>
      </c>
      <c r="S669" s="154">
        <f t="shared" si="79"/>
        <v>71.260500000000008</v>
      </c>
    </row>
    <row r="670" spans="1:22">
      <c r="A670" s="153" t="s">
        <v>361</v>
      </c>
      <c r="B670" s="170">
        <v>2020083</v>
      </c>
      <c r="C670" s="153" t="s">
        <v>2590</v>
      </c>
      <c r="D670" s="153" t="s">
        <v>2591</v>
      </c>
      <c r="F670" s="153" t="s">
        <v>403</v>
      </c>
      <c r="G670" s="153" t="s">
        <v>907</v>
      </c>
      <c r="H670" s="153" t="s">
        <v>1160</v>
      </c>
      <c r="I670" s="153" t="s">
        <v>2592</v>
      </c>
      <c r="J670" s="153" t="s">
        <v>828</v>
      </c>
      <c r="K670" s="153" t="s">
        <v>1012</v>
      </c>
      <c r="L670" s="153" t="s">
        <v>2707</v>
      </c>
      <c r="M670" s="153" t="s">
        <v>409</v>
      </c>
      <c r="N670" s="153" t="s">
        <v>2336</v>
      </c>
      <c r="O670" s="170">
        <v>9692.15</v>
      </c>
      <c r="P670" s="170">
        <v>9692.15</v>
      </c>
      <c r="Q670" s="168" t="s">
        <v>258</v>
      </c>
      <c r="R670" s="168" t="s">
        <v>245</v>
      </c>
      <c r="S670" s="154">
        <f t="shared" si="79"/>
        <v>290.7645</v>
      </c>
      <c r="T670" s="153">
        <v>2</v>
      </c>
      <c r="U670" s="153">
        <v>0</v>
      </c>
      <c r="V670" s="153" t="s">
        <v>498</v>
      </c>
    </row>
    <row r="671" spans="1:22">
      <c r="A671" s="153" t="s">
        <v>361</v>
      </c>
      <c r="B671" s="170">
        <v>2020114</v>
      </c>
      <c r="C671" s="153" t="s">
        <v>2708</v>
      </c>
      <c r="D671" s="153" t="s">
        <v>2709</v>
      </c>
      <c r="F671" s="153" t="s">
        <v>403</v>
      </c>
      <c r="G671" s="153" t="s">
        <v>907</v>
      </c>
      <c r="H671" s="153" t="s">
        <v>492</v>
      </c>
      <c r="I671" s="153" t="s">
        <v>493</v>
      </c>
      <c r="J671" s="153" t="s">
        <v>433</v>
      </c>
      <c r="K671" s="153" t="s">
        <v>1012</v>
      </c>
      <c r="L671" s="153" t="s">
        <v>2710</v>
      </c>
      <c r="M671" s="153" t="s">
        <v>409</v>
      </c>
      <c r="N671" s="153" t="s">
        <v>2711</v>
      </c>
      <c r="O671" s="170">
        <v>3303.29</v>
      </c>
      <c r="P671" s="170">
        <v>3303.29</v>
      </c>
      <c r="Q671" s="168" t="s">
        <v>254</v>
      </c>
      <c r="R671" s="168" t="str">
        <f t="shared" si="78"/>
        <v>C</v>
      </c>
      <c r="S671" s="154">
        <f t="shared" si="79"/>
        <v>330.32900000000001</v>
      </c>
    </row>
    <row r="672" spans="1:22">
      <c r="A672" s="153" t="s">
        <v>361</v>
      </c>
      <c r="B672" s="170">
        <v>2020115</v>
      </c>
      <c r="C672" s="153" t="s">
        <v>2712</v>
      </c>
      <c r="D672" s="153" t="s">
        <v>2713</v>
      </c>
      <c r="F672" s="153" t="s">
        <v>403</v>
      </c>
      <c r="G672" s="153" t="s">
        <v>907</v>
      </c>
      <c r="H672" s="153" t="s">
        <v>433</v>
      </c>
      <c r="I672" s="153" t="s">
        <v>427</v>
      </c>
      <c r="J672" s="153" t="s">
        <v>434</v>
      </c>
      <c r="K672" s="153" t="s">
        <v>1012</v>
      </c>
      <c r="L672" s="153" t="s">
        <v>2714</v>
      </c>
      <c r="M672" s="153" t="s">
        <v>409</v>
      </c>
      <c r="N672" s="153" t="s">
        <v>2715</v>
      </c>
      <c r="O672" s="170">
        <v>11206.36</v>
      </c>
      <c r="P672" s="170">
        <v>11206.36</v>
      </c>
      <c r="Q672" s="168" t="s">
        <v>254</v>
      </c>
      <c r="R672" s="168" t="str">
        <f t="shared" si="78"/>
        <v>C</v>
      </c>
      <c r="S672" s="154">
        <f t="shared" si="79"/>
        <v>1120.6360000000002</v>
      </c>
    </row>
    <row r="673" spans="1:21">
      <c r="A673" s="153" t="s">
        <v>361</v>
      </c>
      <c r="B673" s="170">
        <v>2020131</v>
      </c>
      <c r="C673" s="153" t="s">
        <v>2716</v>
      </c>
      <c r="D673" s="153" t="s">
        <v>2717</v>
      </c>
      <c r="F673" s="153" t="s">
        <v>403</v>
      </c>
      <c r="G673" s="153" t="s">
        <v>907</v>
      </c>
      <c r="H673" s="153" t="s">
        <v>433</v>
      </c>
      <c r="I673" s="153" t="s">
        <v>553</v>
      </c>
      <c r="J673" s="153" t="s">
        <v>434</v>
      </c>
      <c r="K673" s="153" t="s">
        <v>1012</v>
      </c>
      <c r="L673" s="153" t="s">
        <v>2718</v>
      </c>
      <c r="M673" s="153" t="s">
        <v>409</v>
      </c>
      <c r="N673" s="153" t="s">
        <v>2719</v>
      </c>
      <c r="O673" s="170">
        <v>25398.9</v>
      </c>
      <c r="P673" s="170">
        <v>25398.9</v>
      </c>
      <c r="Q673" s="168" t="s">
        <v>245</v>
      </c>
      <c r="R673" s="168" t="str">
        <f t="shared" si="78"/>
        <v>B</v>
      </c>
      <c r="S673" s="154">
        <f t="shared" si="79"/>
        <v>761.96699999999998</v>
      </c>
    </row>
    <row r="674" spans="1:21">
      <c r="A674" s="153" t="s">
        <v>361</v>
      </c>
      <c r="B674" s="170">
        <v>2020149</v>
      </c>
      <c r="C674" s="153" t="s">
        <v>2720</v>
      </c>
      <c r="D674" s="153" t="s">
        <v>2721</v>
      </c>
      <c r="F674" s="153" t="s">
        <v>403</v>
      </c>
      <c r="G674" s="153" t="s">
        <v>907</v>
      </c>
      <c r="H674" s="153" t="s">
        <v>433</v>
      </c>
      <c r="I674" s="153" t="s">
        <v>427</v>
      </c>
      <c r="J674" s="153" t="s">
        <v>434</v>
      </c>
      <c r="K674" s="153" t="s">
        <v>494</v>
      </c>
      <c r="L674" s="153" t="s">
        <v>2722</v>
      </c>
      <c r="M674" s="153" t="s">
        <v>409</v>
      </c>
      <c r="N674" s="153" t="s">
        <v>2723</v>
      </c>
      <c r="O674" s="170">
        <v>32299.62</v>
      </c>
      <c r="P674" s="170">
        <v>32299.62</v>
      </c>
      <c r="Q674" s="168" t="e">
        <v>#N/A</v>
      </c>
      <c r="R674" s="168" t="s">
        <v>258</v>
      </c>
      <c r="S674" s="154">
        <f t="shared" si="79"/>
        <v>161.49809999999999</v>
      </c>
    </row>
    <row r="675" spans="1:21">
      <c r="A675" s="153" t="s">
        <v>361</v>
      </c>
      <c r="B675" s="170">
        <v>2020151</v>
      </c>
      <c r="C675" s="153" t="s">
        <v>2724</v>
      </c>
      <c r="D675" s="153" t="s">
        <v>2725</v>
      </c>
      <c r="F675" s="153" t="s">
        <v>403</v>
      </c>
      <c r="G675" s="153" t="s">
        <v>907</v>
      </c>
      <c r="H675" s="153" t="s">
        <v>433</v>
      </c>
      <c r="I675" s="153" t="s">
        <v>427</v>
      </c>
      <c r="J675" s="153" t="s">
        <v>434</v>
      </c>
      <c r="K675" s="153" t="s">
        <v>1012</v>
      </c>
      <c r="L675" s="153" t="s">
        <v>2726</v>
      </c>
      <c r="M675" s="153" t="s">
        <v>409</v>
      </c>
      <c r="N675" s="153" t="s">
        <v>1142</v>
      </c>
      <c r="O675" s="170">
        <v>1882.19</v>
      </c>
      <c r="P675" s="170">
        <v>1882.19</v>
      </c>
      <c r="Q675" s="168" t="e">
        <v>#N/A</v>
      </c>
      <c r="R675" s="168" t="s">
        <v>245</v>
      </c>
      <c r="S675" s="154">
        <f t="shared" si="79"/>
        <v>56.465699999999998</v>
      </c>
      <c r="T675" s="153">
        <v>1</v>
      </c>
      <c r="U675" s="153">
        <v>0</v>
      </c>
    </row>
    <row r="676" spans="1:21">
      <c r="A676" s="153" t="s">
        <v>361</v>
      </c>
      <c r="B676" s="170">
        <v>2021004</v>
      </c>
      <c r="C676" s="153" t="s">
        <v>2727</v>
      </c>
      <c r="D676" s="153" t="s">
        <v>2728</v>
      </c>
      <c r="F676" s="153" t="s">
        <v>403</v>
      </c>
      <c r="G676" s="153" t="s">
        <v>907</v>
      </c>
      <c r="H676" s="153" t="s">
        <v>492</v>
      </c>
      <c r="I676" s="153" t="s">
        <v>492</v>
      </c>
      <c r="J676" s="153" t="s">
        <v>433</v>
      </c>
      <c r="K676" s="153" t="s">
        <v>494</v>
      </c>
      <c r="L676" s="153" t="s">
        <v>2729</v>
      </c>
      <c r="M676" s="153" t="s">
        <v>409</v>
      </c>
      <c r="N676" s="153" t="s">
        <v>2730</v>
      </c>
      <c r="O676" s="170">
        <v>8686.69</v>
      </c>
      <c r="P676" s="170">
        <v>8686.69</v>
      </c>
      <c r="Q676" s="168" t="e">
        <v>#N/A</v>
      </c>
      <c r="R676" s="168" t="s">
        <v>245</v>
      </c>
      <c r="S676" s="154">
        <f t="shared" si="79"/>
        <v>260.60070000000002</v>
      </c>
    </row>
    <row r="677" spans="1:21">
      <c r="A677" s="153" t="s">
        <v>361</v>
      </c>
      <c r="B677" s="170">
        <v>2021032</v>
      </c>
      <c r="C677" s="153" t="s">
        <v>2731</v>
      </c>
      <c r="D677" s="153" t="s">
        <v>2732</v>
      </c>
      <c r="F677" s="153" t="s">
        <v>403</v>
      </c>
      <c r="G677" s="153" t="s">
        <v>907</v>
      </c>
      <c r="H677" s="153" t="s">
        <v>492</v>
      </c>
      <c r="I677" s="153" t="s">
        <v>750</v>
      </c>
      <c r="J677" s="153" t="s">
        <v>433</v>
      </c>
      <c r="K677" s="153" t="s">
        <v>494</v>
      </c>
      <c r="L677" s="153" t="s">
        <v>2733</v>
      </c>
      <c r="M677" s="153" t="s">
        <v>409</v>
      </c>
      <c r="N677" s="153" t="s">
        <v>2734</v>
      </c>
      <c r="O677" s="170">
        <v>44678.33</v>
      </c>
      <c r="P677" s="170">
        <v>44678.33</v>
      </c>
      <c r="Q677" s="168" t="e">
        <v>#N/A</v>
      </c>
      <c r="R677" s="168" t="s">
        <v>245</v>
      </c>
      <c r="S677" s="154">
        <f t="shared" si="79"/>
        <v>1340.3498999999999</v>
      </c>
    </row>
    <row r="678" spans="1:21">
      <c r="A678" s="153" t="s">
        <v>361</v>
      </c>
      <c r="B678" s="170">
        <v>2021038</v>
      </c>
      <c r="C678" s="153" t="s">
        <v>2735</v>
      </c>
      <c r="D678" s="153" t="s">
        <v>2736</v>
      </c>
      <c r="F678" s="153" t="s">
        <v>403</v>
      </c>
      <c r="G678" s="153" t="s">
        <v>907</v>
      </c>
      <c r="H678" s="153" t="s">
        <v>452</v>
      </c>
      <c r="I678" s="153" t="s">
        <v>427</v>
      </c>
      <c r="J678" s="153" t="s">
        <v>2737</v>
      </c>
      <c r="K678" s="153" t="s">
        <v>1012</v>
      </c>
      <c r="L678" s="153" t="s">
        <v>408</v>
      </c>
      <c r="M678" s="153" t="s">
        <v>409</v>
      </c>
      <c r="N678" s="153" t="s">
        <v>2738</v>
      </c>
      <c r="O678" s="170">
        <v>8227.19</v>
      </c>
      <c r="P678" s="170">
        <v>8227.19</v>
      </c>
      <c r="Q678" s="168" t="e">
        <v>#N/A</v>
      </c>
      <c r="R678" s="168" t="s">
        <v>258</v>
      </c>
      <c r="S678" s="154">
        <f t="shared" si="79"/>
        <v>41.135950000000001</v>
      </c>
    </row>
    <row r="679" spans="1:21">
      <c r="A679" s="153" t="s">
        <v>361</v>
      </c>
      <c r="B679" s="170">
        <v>2021045</v>
      </c>
      <c r="C679" s="153" t="s">
        <v>2739</v>
      </c>
      <c r="D679" s="153" t="s">
        <v>2740</v>
      </c>
      <c r="F679" s="153" t="s">
        <v>403</v>
      </c>
      <c r="G679" s="153" t="s">
        <v>907</v>
      </c>
      <c r="H679" s="153" t="s">
        <v>492</v>
      </c>
      <c r="I679" s="153" t="s">
        <v>511</v>
      </c>
      <c r="J679" s="153" t="s">
        <v>433</v>
      </c>
      <c r="K679" s="153" t="s">
        <v>1012</v>
      </c>
      <c r="L679" s="153" t="s">
        <v>2741</v>
      </c>
      <c r="M679" s="153" t="s">
        <v>409</v>
      </c>
      <c r="N679" s="153" t="s">
        <v>2742</v>
      </c>
      <c r="O679" s="170">
        <v>29100</v>
      </c>
      <c r="P679" s="170">
        <v>28914</v>
      </c>
      <c r="Q679" s="168" t="e">
        <v>#N/A</v>
      </c>
      <c r="R679" s="168" t="s">
        <v>245</v>
      </c>
      <c r="S679" s="154">
        <f t="shared" si="79"/>
        <v>873</v>
      </c>
    </row>
    <row r="680" spans="1:21">
      <c r="A680" s="153" t="s">
        <v>361</v>
      </c>
      <c r="B680" s="170">
        <v>2021052</v>
      </c>
      <c r="C680" s="153" t="s">
        <v>2743</v>
      </c>
      <c r="D680" s="153" t="s">
        <v>2684</v>
      </c>
      <c r="F680" s="153" t="s">
        <v>403</v>
      </c>
      <c r="G680" s="153" t="s">
        <v>907</v>
      </c>
      <c r="H680" s="153" t="s">
        <v>492</v>
      </c>
      <c r="I680" s="153" t="s">
        <v>699</v>
      </c>
      <c r="J680" s="153" t="s">
        <v>433</v>
      </c>
      <c r="K680" s="153" t="s">
        <v>494</v>
      </c>
      <c r="L680" s="153" t="s">
        <v>2744</v>
      </c>
      <c r="M680" s="153" t="s">
        <v>409</v>
      </c>
      <c r="N680" s="153" t="s">
        <v>2745</v>
      </c>
      <c r="O680" s="170">
        <v>16255.43</v>
      </c>
      <c r="P680" s="170">
        <v>16255.43</v>
      </c>
      <c r="Q680" s="168" t="e">
        <v>#N/A</v>
      </c>
      <c r="R680" s="168" t="s">
        <v>258</v>
      </c>
      <c r="S680" s="154">
        <f t="shared" si="79"/>
        <v>81.277150000000006</v>
      </c>
    </row>
    <row r="681" spans="1:21">
      <c r="A681" s="153" t="s">
        <v>361</v>
      </c>
      <c r="B681" s="170">
        <v>2021057</v>
      </c>
      <c r="C681" s="153" t="s">
        <v>883</v>
      </c>
      <c r="D681" s="153" t="s">
        <v>2746</v>
      </c>
      <c r="F681" s="153" t="s">
        <v>403</v>
      </c>
      <c r="G681" s="153" t="s">
        <v>907</v>
      </c>
      <c r="H681" s="153" t="s">
        <v>492</v>
      </c>
      <c r="I681" s="153" t="s">
        <v>750</v>
      </c>
      <c r="J681" s="153" t="s">
        <v>433</v>
      </c>
      <c r="K681" s="153" t="s">
        <v>494</v>
      </c>
      <c r="L681" s="153" t="s">
        <v>2747</v>
      </c>
      <c r="M681" s="153" t="s">
        <v>409</v>
      </c>
      <c r="N681" s="153" t="s">
        <v>2748</v>
      </c>
      <c r="O681" s="170">
        <v>5179.29</v>
      </c>
      <c r="P681" s="170">
        <v>5179.29</v>
      </c>
      <c r="Q681" s="168" t="e">
        <v>#N/A</v>
      </c>
      <c r="R681" s="168" t="s">
        <v>245</v>
      </c>
      <c r="S681" s="154">
        <f t="shared" si="79"/>
        <v>155.37869999999998</v>
      </c>
    </row>
    <row r="682" spans="1:21">
      <c r="A682" s="153" t="s">
        <v>361</v>
      </c>
      <c r="B682" s="170">
        <v>2021076</v>
      </c>
      <c r="C682" s="153" t="s">
        <v>2261</v>
      </c>
      <c r="D682" s="153" t="s">
        <v>2749</v>
      </c>
      <c r="F682" s="153" t="s">
        <v>403</v>
      </c>
      <c r="G682" s="153" t="s">
        <v>907</v>
      </c>
      <c r="H682" s="153" t="s">
        <v>433</v>
      </c>
      <c r="I682" s="153" t="s">
        <v>427</v>
      </c>
      <c r="J682" s="153" t="s">
        <v>434</v>
      </c>
      <c r="K682" s="153" t="s">
        <v>494</v>
      </c>
      <c r="L682" s="153" t="s">
        <v>2750</v>
      </c>
      <c r="M682" s="153" t="s">
        <v>409</v>
      </c>
      <c r="N682" s="153" t="s">
        <v>2751</v>
      </c>
      <c r="O682" s="170">
        <v>14689.3</v>
      </c>
      <c r="P682" s="170">
        <v>14689.3</v>
      </c>
      <c r="Q682" s="168" t="e">
        <v>#N/A</v>
      </c>
      <c r="R682" s="168" t="s">
        <v>258</v>
      </c>
      <c r="S682" s="154">
        <f t="shared" si="79"/>
        <v>73.4465</v>
      </c>
    </row>
    <row r="683" spans="1:21">
      <c r="A683" s="153" t="s">
        <v>361</v>
      </c>
      <c r="B683" s="170">
        <v>2021087</v>
      </c>
      <c r="C683" s="153" t="s">
        <v>2752</v>
      </c>
      <c r="D683" s="153" t="s">
        <v>2753</v>
      </c>
      <c r="F683" s="153" t="s">
        <v>403</v>
      </c>
      <c r="G683" s="153" t="s">
        <v>907</v>
      </c>
      <c r="H683" s="153" t="s">
        <v>433</v>
      </c>
      <c r="I683" s="153" t="s">
        <v>427</v>
      </c>
      <c r="J683" s="153" t="s">
        <v>434</v>
      </c>
      <c r="K683" s="153" t="s">
        <v>494</v>
      </c>
      <c r="L683" s="153" t="s">
        <v>2754</v>
      </c>
      <c r="M683" s="153" t="s">
        <v>409</v>
      </c>
      <c r="N683" s="153" t="s">
        <v>2755</v>
      </c>
      <c r="O683" s="170">
        <v>14669.96</v>
      </c>
      <c r="P683" s="170">
        <v>14669.96</v>
      </c>
      <c r="Q683" s="168" t="e">
        <v>#N/A</v>
      </c>
      <c r="R683" s="168" t="s">
        <v>245</v>
      </c>
      <c r="S683" s="154">
        <f t="shared" si="79"/>
        <v>440.09879999999998</v>
      </c>
    </row>
    <row r="684" spans="1:21">
      <c r="A684" s="153" t="s">
        <v>361</v>
      </c>
      <c r="B684" s="170">
        <v>2021092</v>
      </c>
      <c r="C684" s="153" t="s">
        <v>1411</v>
      </c>
      <c r="D684" s="153" t="s">
        <v>1412</v>
      </c>
      <c r="F684" s="153" t="s">
        <v>403</v>
      </c>
      <c r="G684" s="153" t="s">
        <v>313</v>
      </c>
      <c r="H684" s="153" t="s">
        <v>426</v>
      </c>
      <c r="I684" s="153" t="s">
        <v>553</v>
      </c>
      <c r="J684" s="153" t="s">
        <v>428</v>
      </c>
      <c r="K684" s="153" t="s">
        <v>1012</v>
      </c>
      <c r="L684" s="153" t="s">
        <v>2756</v>
      </c>
      <c r="M684" s="153" t="s">
        <v>409</v>
      </c>
      <c r="N684" s="153" t="s">
        <v>2757</v>
      </c>
      <c r="O684" s="170">
        <v>8973.3799999999992</v>
      </c>
      <c r="P684" s="170">
        <v>8973.3799999999992</v>
      </c>
      <c r="Q684" s="168" t="e">
        <v>#N/A</v>
      </c>
      <c r="R684" s="168" t="s">
        <v>245</v>
      </c>
      <c r="S684" s="154">
        <f t="shared" si="79"/>
        <v>269.20139999999998</v>
      </c>
    </row>
    <row r="685" spans="1:21">
      <c r="B685" s="179" t="s">
        <v>1206</v>
      </c>
      <c r="O685" s="170">
        <f>SUM(O665:O684)</f>
        <v>279762.52</v>
      </c>
      <c r="P685" s="170">
        <f>SUM(P665:P684)</f>
        <v>279576.52</v>
      </c>
      <c r="S685" s="156">
        <f>SUM(S665:S684)</f>
        <v>6936.5446000000002</v>
      </c>
    </row>
    <row r="687" spans="1:21">
      <c r="A687" s="153" t="s">
        <v>362</v>
      </c>
      <c r="B687" s="170">
        <v>1050</v>
      </c>
      <c r="C687" s="153" t="s">
        <v>2758</v>
      </c>
      <c r="D687" s="153" t="s">
        <v>2759</v>
      </c>
      <c r="F687" s="153" t="s">
        <v>403</v>
      </c>
      <c r="G687" s="153" t="s">
        <v>313</v>
      </c>
      <c r="H687" s="153" t="s">
        <v>492</v>
      </c>
      <c r="I687" s="153" t="s">
        <v>492</v>
      </c>
      <c r="J687" s="153" t="s">
        <v>433</v>
      </c>
      <c r="K687" s="153" t="s">
        <v>494</v>
      </c>
      <c r="L687" s="153" t="s">
        <v>1357</v>
      </c>
      <c r="M687" s="153" t="s">
        <v>409</v>
      </c>
      <c r="N687" s="153" t="s">
        <v>2760</v>
      </c>
      <c r="O687" s="170">
        <v>2445.67</v>
      </c>
      <c r="P687" s="170">
        <v>2445.67</v>
      </c>
      <c r="Q687" s="168" t="s">
        <v>258</v>
      </c>
      <c r="R687" s="168" t="str">
        <f t="shared" ref="R687:R693" si="80">Q687</f>
        <v>A</v>
      </c>
      <c r="S687" s="154">
        <f t="shared" ref="S687:S693" si="81">IF(E687="PLP",0,IF(E687="SRB",0,IF(G687="DEFERRED",O687*20%,IF(R687="A",O687*0.5%,IF(R687="B",O687*3%,O687*10%)))))</f>
        <v>12.228350000000001</v>
      </c>
    </row>
    <row r="688" spans="1:21">
      <c r="A688" s="153" t="s">
        <v>362</v>
      </c>
      <c r="B688" s="170">
        <v>1055</v>
      </c>
      <c r="C688" s="153" t="s">
        <v>2761</v>
      </c>
      <c r="D688" s="153" t="s">
        <v>2762</v>
      </c>
      <c r="F688" s="153" t="s">
        <v>403</v>
      </c>
      <c r="G688" s="153" t="s">
        <v>313</v>
      </c>
      <c r="H688" s="153" t="s">
        <v>1160</v>
      </c>
      <c r="I688" s="153" t="s">
        <v>2763</v>
      </c>
      <c r="J688" s="153" t="s">
        <v>828</v>
      </c>
      <c r="K688" s="153" t="s">
        <v>494</v>
      </c>
      <c r="L688" s="153" t="s">
        <v>679</v>
      </c>
      <c r="M688" s="153" t="s">
        <v>409</v>
      </c>
      <c r="N688" s="153" t="s">
        <v>2764</v>
      </c>
      <c r="O688" s="170">
        <v>2872.01</v>
      </c>
      <c r="P688" s="170">
        <v>2872.01</v>
      </c>
      <c r="Q688" s="168" t="s">
        <v>254</v>
      </c>
      <c r="R688" s="168" t="str">
        <f t="shared" si="80"/>
        <v>C</v>
      </c>
      <c r="S688" s="154">
        <f t="shared" si="81"/>
        <v>287.20100000000002</v>
      </c>
      <c r="T688" s="153">
        <v>2</v>
      </c>
      <c r="U688" s="153">
        <v>0</v>
      </c>
    </row>
    <row r="689" spans="1:21">
      <c r="A689" s="153" t="s">
        <v>362</v>
      </c>
      <c r="B689" s="170">
        <v>1079</v>
      </c>
      <c r="C689" s="153" t="s">
        <v>2765</v>
      </c>
      <c r="D689" s="153" t="s">
        <v>2766</v>
      </c>
      <c r="F689" s="153" t="s">
        <v>403</v>
      </c>
      <c r="G689" s="153" t="s">
        <v>313</v>
      </c>
      <c r="H689" s="153" t="s">
        <v>492</v>
      </c>
      <c r="I689" s="153" t="s">
        <v>512</v>
      </c>
      <c r="J689" s="153" t="s">
        <v>433</v>
      </c>
      <c r="K689" s="153" t="s">
        <v>1125</v>
      </c>
      <c r="L689" s="153" t="s">
        <v>2125</v>
      </c>
      <c r="M689" s="153" t="s">
        <v>409</v>
      </c>
      <c r="N689" s="153" t="s">
        <v>2767</v>
      </c>
      <c r="O689" s="170">
        <v>3409.5</v>
      </c>
      <c r="P689" s="170">
        <v>3409.5</v>
      </c>
      <c r="Q689" s="168" t="s">
        <v>254</v>
      </c>
      <c r="R689" s="168" t="str">
        <f t="shared" si="80"/>
        <v>C</v>
      </c>
      <c r="S689" s="154">
        <f t="shared" si="81"/>
        <v>340.95000000000005</v>
      </c>
      <c r="T689" s="153">
        <v>6</v>
      </c>
      <c r="U689" s="153">
        <v>2</v>
      </c>
    </row>
    <row r="690" spans="1:21">
      <c r="A690" s="153" t="s">
        <v>362</v>
      </c>
      <c r="B690" s="170">
        <v>1138</v>
      </c>
      <c r="C690" s="153" t="s">
        <v>2768</v>
      </c>
      <c r="D690" s="153" t="s">
        <v>2769</v>
      </c>
      <c r="F690" s="153" t="s">
        <v>403</v>
      </c>
      <c r="G690" s="153" t="s">
        <v>313</v>
      </c>
      <c r="H690" s="153" t="s">
        <v>492</v>
      </c>
      <c r="I690" s="153" t="s">
        <v>405</v>
      </c>
      <c r="J690" s="153" t="s">
        <v>433</v>
      </c>
      <c r="K690" s="153" t="s">
        <v>494</v>
      </c>
      <c r="L690" s="153" t="s">
        <v>422</v>
      </c>
      <c r="M690" s="153" t="s">
        <v>409</v>
      </c>
      <c r="N690" s="153" t="s">
        <v>2770</v>
      </c>
      <c r="O690" s="170">
        <v>6643.76</v>
      </c>
      <c r="P690" s="170">
        <v>6643.76</v>
      </c>
      <c r="Q690" s="168" t="s">
        <v>254</v>
      </c>
      <c r="R690" s="168" t="str">
        <f t="shared" si="80"/>
        <v>C</v>
      </c>
      <c r="S690" s="154">
        <f t="shared" si="81"/>
        <v>664.37600000000009</v>
      </c>
    </row>
    <row r="691" spans="1:21">
      <c r="A691" s="153" t="s">
        <v>362</v>
      </c>
      <c r="B691" s="170">
        <v>1168</v>
      </c>
      <c r="C691" s="153" t="s">
        <v>2771</v>
      </c>
      <c r="D691" s="153" t="s">
        <v>2772</v>
      </c>
      <c r="F691" s="153" t="s">
        <v>403</v>
      </c>
      <c r="G691" s="153" t="s">
        <v>313</v>
      </c>
      <c r="H691" s="153" t="s">
        <v>433</v>
      </c>
      <c r="I691" s="153" t="s">
        <v>413</v>
      </c>
      <c r="J691" s="153" t="s">
        <v>434</v>
      </c>
      <c r="K691" s="153" t="s">
        <v>494</v>
      </c>
      <c r="L691" s="153" t="s">
        <v>621</v>
      </c>
      <c r="M691" s="153" t="s">
        <v>409</v>
      </c>
      <c r="N691" s="153" t="s">
        <v>2773</v>
      </c>
      <c r="O691" s="170">
        <v>11349.28</v>
      </c>
      <c r="P691" s="170">
        <v>11349.28</v>
      </c>
      <c r="Q691" s="168" t="s">
        <v>258</v>
      </c>
      <c r="R691" s="168" t="str">
        <f t="shared" si="80"/>
        <v>A</v>
      </c>
      <c r="S691" s="154">
        <f t="shared" si="81"/>
        <v>56.746400000000001</v>
      </c>
    </row>
    <row r="692" spans="1:21">
      <c r="A692" s="153" t="s">
        <v>362</v>
      </c>
      <c r="B692" s="170">
        <v>1174</v>
      </c>
      <c r="C692" s="153" t="s">
        <v>2774</v>
      </c>
      <c r="D692" s="153" t="s">
        <v>2775</v>
      </c>
      <c r="F692" s="153" t="s">
        <v>403</v>
      </c>
      <c r="G692" s="153" t="s">
        <v>313</v>
      </c>
      <c r="H692" s="153" t="s">
        <v>492</v>
      </c>
      <c r="I692" s="153" t="s">
        <v>413</v>
      </c>
      <c r="J692" s="153" t="s">
        <v>433</v>
      </c>
      <c r="K692" s="153" t="s">
        <v>494</v>
      </c>
      <c r="L692" s="153" t="s">
        <v>578</v>
      </c>
      <c r="M692" s="153" t="s">
        <v>409</v>
      </c>
      <c r="N692" s="153" t="s">
        <v>2776</v>
      </c>
      <c r="O692" s="170">
        <v>5870.05</v>
      </c>
      <c r="P692" s="170">
        <v>5870.05</v>
      </c>
      <c r="Q692" s="168" t="s">
        <v>258</v>
      </c>
      <c r="R692" s="168" t="str">
        <f t="shared" si="80"/>
        <v>A</v>
      </c>
      <c r="S692" s="154">
        <f t="shared" si="81"/>
        <v>29.350250000000003</v>
      </c>
    </row>
    <row r="693" spans="1:21">
      <c r="A693" s="153" t="s">
        <v>362</v>
      </c>
      <c r="B693" s="170">
        <v>1187</v>
      </c>
      <c r="C693" s="153" t="s">
        <v>2777</v>
      </c>
      <c r="D693" s="153" t="s">
        <v>2778</v>
      </c>
      <c r="F693" s="153" t="s">
        <v>403</v>
      </c>
      <c r="G693" s="153" t="s">
        <v>313</v>
      </c>
      <c r="H693" s="153" t="s">
        <v>492</v>
      </c>
      <c r="I693" s="153" t="s">
        <v>553</v>
      </c>
      <c r="J693" s="153" t="s">
        <v>433</v>
      </c>
      <c r="K693" s="153" t="s">
        <v>494</v>
      </c>
      <c r="L693" s="153" t="s">
        <v>578</v>
      </c>
      <c r="M693" s="153" t="s">
        <v>409</v>
      </c>
      <c r="N693" s="153" t="s">
        <v>2776</v>
      </c>
      <c r="O693" s="170">
        <v>9998.32</v>
      </c>
      <c r="P693" s="170">
        <v>9998.32</v>
      </c>
      <c r="Q693" s="168" t="s">
        <v>245</v>
      </c>
      <c r="R693" s="168" t="str">
        <f t="shared" si="80"/>
        <v>B</v>
      </c>
      <c r="S693" s="154">
        <f t="shared" si="81"/>
        <v>299.94959999999998</v>
      </c>
    </row>
    <row r="694" spans="1:21">
      <c r="B694" s="179" t="s">
        <v>851</v>
      </c>
      <c r="O694" s="170">
        <f>SUM(O687:O693)</f>
        <v>42588.59</v>
      </c>
      <c r="P694" s="170">
        <f>SUM(P687:P693)</f>
        <v>42588.59</v>
      </c>
      <c r="S694" s="156">
        <f>SUM(S687:S693)</f>
        <v>1690.8016</v>
      </c>
    </row>
    <row r="695" spans="1:21">
      <c r="A695" s="153" t="s">
        <v>44</v>
      </c>
      <c r="B695" s="178" t="s">
        <v>44</v>
      </c>
    </row>
    <row r="696" spans="1:21">
      <c r="A696" s="153" t="s">
        <v>363</v>
      </c>
      <c r="B696" s="170">
        <v>2019066</v>
      </c>
      <c r="C696" s="153" t="s">
        <v>2779</v>
      </c>
      <c r="D696" s="153" t="s">
        <v>2780</v>
      </c>
      <c r="F696" s="153" t="s">
        <v>403</v>
      </c>
      <c r="G696" s="153" t="s">
        <v>4</v>
      </c>
      <c r="H696" s="153" t="s">
        <v>553</v>
      </c>
      <c r="I696" s="153" t="s">
        <v>553</v>
      </c>
      <c r="J696" s="153" t="s">
        <v>689</v>
      </c>
      <c r="K696" s="153" t="s">
        <v>921</v>
      </c>
      <c r="L696" s="153" t="s">
        <v>2781</v>
      </c>
      <c r="M696" s="153" t="s">
        <v>409</v>
      </c>
      <c r="N696" s="153" t="s">
        <v>1643</v>
      </c>
      <c r="O696" s="170">
        <v>1560.21</v>
      </c>
      <c r="P696" s="170">
        <v>1560.21</v>
      </c>
      <c r="Q696" s="168" t="s">
        <v>245</v>
      </c>
      <c r="R696" s="168" t="str">
        <f t="shared" ref="R696:R731" si="82">Q696</f>
        <v>B</v>
      </c>
      <c r="S696" s="154">
        <f t="shared" ref="S696:S732" si="83">IF(E696="PLP",0,IF(E696="SRB",0,IF(G696="DEFERRED",O696*20%,IF(R696="A",O696*0.5%,IF(R696="B",O696*3%,O696*10%)))))</f>
        <v>46.8063</v>
      </c>
    </row>
    <row r="697" spans="1:21">
      <c r="A697" s="153" t="s">
        <v>363</v>
      </c>
      <c r="B697" s="170">
        <v>2019093</v>
      </c>
      <c r="C697" s="153" t="s">
        <v>2782</v>
      </c>
      <c r="D697" s="153" t="s">
        <v>2783</v>
      </c>
      <c r="F697" s="153" t="s">
        <v>403</v>
      </c>
      <c r="G697" s="153" t="s">
        <v>4</v>
      </c>
      <c r="H697" s="153" t="s">
        <v>848</v>
      </c>
      <c r="I697" s="153" t="s">
        <v>426</v>
      </c>
      <c r="J697" s="153" t="s">
        <v>849</v>
      </c>
      <c r="K697" s="153" t="s">
        <v>921</v>
      </c>
      <c r="L697" s="153" t="s">
        <v>578</v>
      </c>
      <c r="M697" s="153" t="s">
        <v>409</v>
      </c>
      <c r="N697" s="153" t="s">
        <v>2620</v>
      </c>
      <c r="O697" s="170">
        <v>15296.41</v>
      </c>
      <c r="P697" s="170">
        <v>15296.41</v>
      </c>
      <c r="Q697" s="168" t="s">
        <v>258</v>
      </c>
      <c r="R697" s="168" t="str">
        <f t="shared" si="82"/>
        <v>A</v>
      </c>
      <c r="S697" s="154">
        <f t="shared" si="83"/>
        <v>76.482050000000001</v>
      </c>
    </row>
    <row r="698" spans="1:21">
      <c r="A698" s="153" t="s">
        <v>363</v>
      </c>
      <c r="B698" s="170">
        <v>2019114</v>
      </c>
      <c r="C698" s="153" t="s">
        <v>2784</v>
      </c>
      <c r="D698" s="153" t="s">
        <v>2785</v>
      </c>
      <c r="F698" s="153" t="s">
        <v>403</v>
      </c>
      <c r="G698" s="153" t="s">
        <v>4</v>
      </c>
      <c r="H698" s="153" t="s">
        <v>553</v>
      </c>
      <c r="I698" s="153" t="s">
        <v>553</v>
      </c>
      <c r="J698" s="153" t="s">
        <v>689</v>
      </c>
      <c r="K698" s="153" t="s">
        <v>921</v>
      </c>
      <c r="L698" s="153" t="s">
        <v>2786</v>
      </c>
      <c r="M698" s="153" t="s">
        <v>409</v>
      </c>
      <c r="N698" s="153" t="s">
        <v>2787</v>
      </c>
      <c r="O698" s="170">
        <v>14126.63</v>
      </c>
      <c r="P698" s="170">
        <v>14126.63</v>
      </c>
      <c r="Q698" s="168" t="s">
        <v>245</v>
      </c>
      <c r="R698" s="168" t="str">
        <f t="shared" si="82"/>
        <v>B</v>
      </c>
      <c r="S698" s="154">
        <f t="shared" si="83"/>
        <v>423.79889999999995</v>
      </c>
    </row>
    <row r="699" spans="1:21">
      <c r="A699" s="153" t="s">
        <v>363</v>
      </c>
      <c r="B699" s="170">
        <v>2019127</v>
      </c>
      <c r="C699" s="153" t="s">
        <v>2788</v>
      </c>
      <c r="D699" s="153" t="s">
        <v>2789</v>
      </c>
      <c r="F699" s="153" t="s">
        <v>403</v>
      </c>
      <c r="G699" s="153" t="s">
        <v>4</v>
      </c>
      <c r="H699" s="153" t="s">
        <v>426</v>
      </c>
      <c r="I699" s="153" t="s">
        <v>420</v>
      </c>
      <c r="J699" s="153" t="s">
        <v>428</v>
      </c>
      <c r="K699" s="153" t="s">
        <v>458</v>
      </c>
      <c r="L699" s="153" t="s">
        <v>2790</v>
      </c>
      <c r="M699" s="153" t="s">
        <v>409</v>
      </c>
      <c r="N699" s="153" t="s">
        <v>2791</v>
      </c>
      <c r="O699" s="170">
        <v>1212.33</v>
      </c>
      <c r="P699" s="170">
        <v>1212.33</v>
      </c>
      <c r="Q699" s="168" t="s">
        <v>258</v>
      </c>
      <c r="R699" s="168" t="str">
        <f t="shared" si="82"/>
        <v>A</v>
      </c>
      <c r="S699" s="154">
        <f t="shared" si="83"/>
        <v>6.0616500000000002</v>
      </c>
    </row>
    <row r="700" spans="1:21">
      <c r="A700" s="153" t="s">
        <v>363</v>
      </c>
      <c r="B700" s="170">
        <v>2019141</v>
      </c>
      <c r="C700" s="153" t="s">
        <v>2792</v>
      </c>
      <c r="D700" s="153" t="s">
        <v>2793</v>
      </c>
      <c r="F700" s="153" t="s">
        <v>403</v>
      </c>
      <c r="G700" s="153" t="s">
        <v>4</v>
      </c>
      <c r="H700" s="153" t="s">
        <v>413</v>
      </c>
      <c r="I700" s="153" t="s">
        <v>492</v>
      </c>
      <c r="J700" s="153" t="s">
        <v>414</v>
      </c>
      <c r="K700" s="153" t="s">
        <v>458</v>
      </c>
      <c r="L700" s="153" t="s">
        <v>2794</v>
      </c>
      <c r="M700" s="153" t="s">
        <v>409</v>
      </c>
      <c r="N700" s="153" t="s">
        <v>1670</v>
      </c>
      <c r="O700" s="170">
        <v>1604.25</v>
      </c>
      <c r="P700" s="170">
        <v>1604.25</v>
      </c>
      <c r="Q700" s="168" t="s">
        <v>258</v>
      </c>
      <c r="R700" s="168" t="str">
        <f t="shared" si="82"/>
        <v>A</v>
      </c>
      <c r="S700" s="154">
        <f t="shared" si="83"/>
        <v>8.0212500000000002</v>
      </c>
    </row>
    <row r="701" spans="1:21">
      <c r="A701" s="153" t="s">
        <v>363</v>
      </c>
      <c r="B701" s="170">
        <v>2019153</v>
      </c>
      <c r="C701" s="153" t="s">
        <v>2795</v>
      </c>
      <c r="D701" s="153" t="s">
        <v>1371</v>
      </c>
      <c r="F701" s="153" t="s">
        <v>403</v>
      </c>
      <c r="G701" s="153" t="s">
        <v>4</v>
      </c>
      <c r="H701" s="153" t="s">
        <v>1292</v>
      </c>
      <c r="I701" s="153" t="s">
        <v>750</v>
      </c>
      <c r="J701" s="153" t="s">
        <v>1293</v>
      </c>
      <c r="K701" s="153" t="s">
        <v>921</v>
      </c>
      <c r="L701" s="153" t="s">
        <v>1768</v>
      </c>
      <c r="M701" s="153" t="s">
        <v>409</v>
      </c>
      <c r="N701" s="153" t="s">
        <v>1775</v>
      </c>
      <c r="O701" s="170">
        <v>2588.5700000000002</v>
      </c>
      <c r="P701" s="170">
        <v>2588.5700000000002</v>
      </c>
      <c r="Q701" s="168" t="s">
        <v>258</v>
      </c>
      <c r="R701" s="168" t="str">
        <f t="shared" si="82"/>
        <v>A</v>
      </c>
      <c r="S701" s="154">
        <f t="shared" si="83"/>
        <v>12.942850000000002</v>
      </c>
    </row>
    <row r="702" spans="1:21">
      <c r="A702" s="153" t="s">
        <v>363</v>
      </c>
      <c r="B702" s="170">
        <v>2019155</v>
      </c>
      <c r="C702" s="153" t="s">
        <v>2796</v>
      </c>
      <c r="D702" s="153" t="s">
        <v>2797</v>
      </c>
      <c r="F702" s="153" t="s">
        <v>403</v>
      </c>
      <c r="G702" s="153" t="s">
        <v>309</v>
      </c>
      <c r="H702" s="153" t="s">
        <v>405</v>
      </c>
      <c r="I702" s="153" t="s">
        <v>750</v>
      </c>
      <c r="J702" s="153" t="s">
        <v>763</v>
      </c>
      <c r="K702" s="153" t="s">
        <v>700</v>
      </c>
      <c r="L702" s="153" t="s">
        <v>1616</v>
      </c>
      <c r="M702" s="153" t="s">
        <v>409</v>
      </c>
      <c r="N702" s="153" t="s">
        <v>2798</v>
      </c>
      <c r="O702" s="170">
        <v>29946.07</v>
      </c>
      <c r="P702" s="170">
        <v>29946.07</v>
      </c>
      <c r="Q702" s="168" t="s">
        <v>245</v>
      </c>
      <c r="R702" s="168" t="str">
        <f t="shared" si="82"/>
        <v>B</v>
      </c>
      <c r="S702" s="154">
        <f t="shared" si="83"/>
        <v>898.38209999999992</v>
      </c>
    </row>
    <row r="703" spans="1:21">
      <c r="A703" s="153" t="s">
        <v>363</v>
      </c>
      <c r="B703" s="170">
        <v>2019172</v>
      </c>
      <c r="C703" s="153" t="s">
        <v>2799</v>
      </c>
      <c r="D703" s="153" t="s">
        <v>2800</v>
      </c>
      <c r="F703" s="153" t="s">
        <v>403</v>
      </c>
      <c r="G703" s="153" t="s">
        <v>4</v>
      </c>
      <c r="H703" s="153" t="s">
        <v>1320</v>
      </c>
      <c r="I703" s="153" t="s">
        <v>427</v>
      </c>
      <c r="J703" s="153" t="s">
        <v>1321</v>
      </c>
      <c r="K703" s="153" t="s">
        <v>921</v>
      </c>
      <c r="L703" s="153" t="s">
        <v>2801</v>
      </c>
      <c r="M703" s="153" t="s">
        <v>409</v>
      </c>
      <c r="N703" s="153" t="s">
        <v>2802</v>
      </c>
      <c r="O703" s="170">
        <v>5103.3500000000004</v>
      </c>
      <c r="P703" s="170">
        <v>5103.3500000000004</v>
      </c>
      <c r="Q703" s="168" t="s">
        <v>258</v>
      </c>
      <c r="R703" s="168" t="str">
        <f t="shared" si="82"/>
        <v>A</v>
      </c>
      <c r="S703" s="154">
        <f t="shared" si="83"/>
        <v>25.516750000000002</v>
      </c>
    </row>
    <row r="704" spans="1:21">
      <c r="A704" s="153" t="s">
        <v>363</v>
      </c>
      <c r="B704" s="170">
        <v>2019175</v>
      </c>
      <c r="C704" s="153" t="s">
        <v>2803</v>
      </c>
      <c r="D704" s="153" t="s">
        <v>1197</v>
      </c>
      <c r="F704" s="153" t="s">
        <v>403</v>
      </c>
      <c r="G704" s="153" t="s">
        <v>4</v>
      </c>
      <c r="H704" s="153" t="s">
        <v>405</v>
      </c>
      <c r="I704" s="153" t="s">
        <v>492</v>
      </c>
      <c r="J704" s="153" t="s">
        <v>763</v>
      </c>
      <c r="K704" s="153" t="s">
        <v>921</v>
      </c>
      <c r="L704" s="153" t="s">
        <v>2804</v>
      </c>
      <c r="M704" s="153" t="s">
        <v>409</v>
      </c>
      <c r="N704" s="153" t="s">
        <v>2805</v>
      </c>
      <c r="O704" s="170">
        <v>5071.42</v>
      </c>
      <c r="P704" s="170">
        <v>5071.42</v>
      </c>
      <c r="Q704" s="168" t="s">
        <v>245</v>
      </c>
      <c r="R704" s="168" t="str">
        <f t="shared" si="82"/>
        <v>B</v>
      </c>
      <c r="S704" s="154">
        <f t="shared" si="83"/>
        <v>152.14259999999999</v>
      </c>
    </row>
    <row r="705" spans="1:19">
      <c r="A705" s="153" t="s">
        <v>363</v>
      </c>
      <c r="B705" s="170">
        <v>2019185</v>
      </c>
      <c r="C705" s="153" t="s">
        <v>2806</v>
      </c>
      <c r="D705" s="153" t="s">
        <v>2807</v>
      </c>
      <c r="F705" s="153" t="s">
        <v>403</v>
      </c>
      <c r="G705" s="153" t="s">
        <v>4</v>
      </c>
      <c r="H705" s="153" t="s">
        <v>426</v>
      </c>
      <c r="I705" s="153" t="s">
        <v>426</v>
      </c>
      <c r="J705" s="153" t="s">
        <v>428</v>
      </c>
      <c r="K705" s="153" t="s">
        <v>921</v>
      </c>
      <c r="L705" s="153" t="s">
        <v>2808</v>
      </c>
      <c r="M705" s="153" t="s">
        <v>409</v>
      </c>
      <c r="N705" s="153" t="s">
        <v>1458</v>
      </c>
      <c r="O705" s="170">
        <v>3699.25</v>
      </c>
      <c r="P705" s="170">
        <v>3699.25</v>
      </c>
      <c r="Q705" s="168" t="s">
        <v>258</v>
      </c>
      <c r="R705" s="168" t="str">
        <f t="shared" si="82"/>
        <v>A</v>
      </c>
      <c r="S705" s="154">
        <f t="shared" si="83"/>
        <v>18.49625</v>
      </c>
    </row>
    <row r="706" spans="1:19">
      <c r="A706" s="153" t="s">
        <v>363</v>
      </c>
      <c r="B706" s="170">
        <v>2020005</v>
      </c>
      <c r="C706" s="153" t="s">
        <v>2809</v>
      </c>
      <c r="D706" s="153" t="s">
        <v>2810</v>
      </c>
      <c r="F706" s="153" t="s">
        <v>403</v>
      </c>
      <c r="G706" s="153" t="s">
        <v>4</v>
      </c>
      <c r="H706" s="153" t="s">
        <v>513</v>
      </c>
      <c r="I706" s="153" t="s">
        <v>426</v>
      </c>
      <c r="J706" s="153" t="s">
        <v>485</v>
      </c>
      <c r="K706" s="153" t="s">
        <v>921</v>
      </c>
      <c r="L706" s="153" t="s">
        <v>2811</v>
      </c>
      <c r="M706" s="153" t="s">
        <v>409</v>
      </c>
      <c r="N706" s="153" t="s">
        <v>1758</v>
      </c>
      <c r="O706" s="170">
        <v>2831.81</v>
      </c>
      <c r="P706" s="170">
        <v>2831.81</v>
      </c>
      <c r="Q706" s="168" t="s">
        <v>245</v>
      </c>
      <c r="R706" s="168" t="str">
        <f t="shared" si="82"/>
        <v>B</v>
      </c>
      <c r="S706" s="154">
        <f t="shared" si="83"/>
        <v>84.954299999999989</v>
      </c>
    </row>
    <row r="707" spans="1:19">
      <c r="A707" s="153" t="s">
        <v>363</v>
      </c>
      <c r="B707" s="170">
        <v>2020015</v>
      </c>
      <c r="C707" s="153" t="s">
        <v>2812</v>
      </c>
      <c r="D707" s="153" t="s">
        <v>2775</v>
      </c>
      <c r="F707" s="153" t="s">
        <v>403</v>
      </c>
      <c r="G707" s="153" t="s">
        <v>4</v>
      </c>
      <c r="H707" s="153" t="s">
        <v>475</v>
      </c>
      <c r="I707" s="153" t="s">
        <v>553</v>
      </c>
      <c r="J707" s="153" t="s">
        <v>1341</v>
      </c>
      <c r="K707" s="153" t="s">
        <v>921</v>
      </c>
      <c r="L707" s="153" t="s">
        <v>2813</v>
      </c>
      <c r="M707" s="153" t="s">
        <v>409</v>
      </c>
      <c r="N707" s="153" t="s">
        <v>2814</v>
      </c>
      <c r="O707" s="170">
        <v>5553.35</v>
      </c>
      <c r="P707" s="170">
        <v>5553.35</v>
      </c>
      <c r="Q707" s="168" t="s">
        <v>258</v>
      </c>
      <c r="R707" s="168" t="str">
        <f t="shared" si="82"/>
        <v>A</v>
      </c>
      <c r="S707" s="154">
        <f t="shared" si="83"/>
        <v>27.766750000000002</v>
      </c>
    </row>
    <row r="708" spans="1:19">
      <c r="A708" s="153" t="s">
        <v>363</v>
      </c>
      <c r="B708" s="170">
        <v>2020018</v>
      </c>
      <c r="C708" s="153" t="s">
        <v>2815</v>
      </c>
      <c r="D708" s="153" t="s">
        <v>2816</v>
      </c>
      <c r="F708" s="153" t="s">
        <v>403</v>
      </c>
      <c r="G708" s="153" t="s">
        <v>4</v>
      </c>
      <c r="H708" s="153" t="s">
        <v>2817</v>
      </c>
      <c r="I708" s="153" t="s">
        <v>420</v>
      </c>
      <c r="J708" s="153" t="s">
        <v>2818</v>
      </c>
      <c r="K708" s="153" t="s">
        <v>684</v>
      </c>
      <c r="L708" s="153" t="s">
        <v>582</v>
      </c>
      <c r="M708" s="153" t="s">
        <v>409</v>
      </c>
      <c r="N708" s="153" t="s">
        <v>2819</v>
      </c>
      <c r="O708" s="170">
        <v>33111.97</v>
      </c>
      <c r="P708" s="170">
        <v>33111.97</v>
      </c>
      <c r="Q708" s="168" t="s">
        <v>258</v>
      </c>
      <c r="R708" s="168" t="str">
        <f t="shared" si="82"/>
        <v>A</v>
      </c>
      <c r="S708" s="154">
        <f t="shared" si="83"/>
        <v>165.55985000000001</v>
      </c>
    </row>
    <row r="709" spans="1:19">
      <c r="A709" s="153" t="s">
        <v>363</v>
      </c>
      <c r="B709" s="170">
        <v>2020019</v>
      </c>
      <c r="C709" s="153" t="s">
        <v>2820</v>
      </c>
      <c r="D709" s="153" t="s">
        <v>2821</v>
      </c>
      <c r="F709" s="153" t="s">
        <v>403</v>
      </c>
      <c r="G709" s="153" t="s">
        <v>4</v>
      </c>
      <c r="H709" s="153" t="s">
        <v>512</v>
      </c>
      <c r="I709" s="153" t="s">
        <v>512</v>
      </c>
      <c r="J709" s="153" t="s">
        <v>720</v>
      </c>
      <c r="K709" s="153" t="s">
        <v>458</v>
      </c>
      <c r="L709" s="153" t="s">
        <v>2822</v>
      </c>
      <c r="M709" s="153" t="s">
        <v>409</v>
      </c>
      <c r="N709" s="153" t="s">
        <v>2823</v>
      </c>
      <c r="O709" s="170">
        <v>4164</v>
      </c>
      <c r="P709" s="170">
        <v>4164</v>
      </c>
      <c r="Q709" s="168" t="s">
        <v>258</v>
      </c>
      <c r="R709" s="168" t="str">
        <f t="shared" si="82"/>
        <v>A</v>
      </c>
      <c r="S709" s="154">
        <f t="shared" si="83"/>
        <v>20.82</v>
      </c>
    </row>
    <row r="710" spans="1:19">
      <c r="A710" s="153" t="s">
        <v>363</v>
      </c>
      <c r="B710" s="170">
        <v>2020020</v>
      </c>
      <c r="C710" s="153" t="s">
        <v>2824</v>
      </c>
      <c r="D710" s="153" t="s">
        <v>2825</v>
      </c>
      <c r="F710" s="153" t="s">
        <v>403</v>
      </c>
      <c r="G710" s="153" t="s">
        <v>4</v>
      </c>
      <c r="H710" s="153" t="s">
        <v>512</v>
      </c>
      <c r="I710" s="153" t="s">
        <v>512</v>
      </c>
      <c r="J710" s="153" t="s">
        <v>720</v>
      </c>
      <c r="K710" s="153" t="s">
        <v>700</v>
      </c>
      <c r="L710" s="153" t="s">
        <v>2826</v>
      </c>
      <c r="M710" s="153" t="s">
        <v>409</v>
      </c>
      <c r="N710" s="153" t="s">
        <v>1811</v>
      </c>
      <c r="O710" s="170">
        <v>18901.98</v>
      </c>
      <c r="P710" s="170">
        <v>18901.98</v>
      </c>
      <c r="Q710" s="168" t="s">
        <v>258</v>
      </c>
      <c r="R710" s="168" t="str">
        <f t="shared" si="82"/>
        <v>A</v>
      </c>
      <c r="S710" s="154">
        <f t="shared" si="83"/>
        <v>94.509900000000002</v>
      </c>
    </row>
    <row r="711" spans="1:19">
      <c r="A711" s="153" t="s">
        <v>363</v>
      </c>
      <c r="B711" s="170">
        <v>2020043</v>
      </c>
      <c r="C711" s="153" t="s">
        <v>2827</v>
      </c>
      <c r="D711" s="153" t="s">
        <v>2828</v>
      </c>
      <c r="F711" s="153" t="s">
        <v>403</v>
      </c>
      <c r="G711" s="153" t="s">
        <v>4</v>
      </c>
      <c r="H711" s="153" t="s">
        <v>1349</v>
      </c>
      <c r="I711" s="153" t="s">
        <v>1349</v>
      </c>
      <c r="J711" s="153" t="s">
        <v>531</v>
      </c>
      <c r="K711" s="153" t="s">
        <v>458</v>
      </c>
      <c r="L711" s="153" t="s">
        <v>2829</v>
      </c>
      <c r="M711" s="153" t="s">
        <v>409</v>
      </c>
      <c r="N711" s="153" t="s">
        <v>2186</v>
      </c>
      <c r="O711" s="170">
        <v>2472.5</v>
      </c>
      <c r="P711" s="170">
        <v>2472.5</v>
      </c>
      <c r="Q711" s="168" t="s">
        <v>258</v>
      </c>
      <c r="R711" s="168" t="str">
        <f t="shared" si="82"/>
        <v>A</v>
      </c>
      <c r="S711" s="154">
        <f t="shared" si="83"/>
        <v>12.362500000000001</v>
      </c>
    </row>
    <row r="712" spans="1:19">
      <c r="A712" s="153" t="s">
        <v>363</v>
      </c>
      <c r="B712" s="170">
        <v>2020046</v>
      </c>
      <c r="C712" s="153" t="s">
        <v>2830</v>
      </c>
      <c r="D712" s="153" t="s">
        <v>1709</v>
      </c>
      <c r="F712" s="153" t="s">
        <v>403</v>
      </c>
      <c r="G712" s="153" t="s">
        <v>4</v>
      </c>
      <c r="H712" s="153" t="s">
        <v>763</v>
      </c>
      <c r="I712" s="153" t="s">
        <v>532</v>
      </c>
      <c r="J712" s="153" t="s">
        <v>2158</v>
      </c>
      <c r="K712" s="153" t="s">
        <v>684</v>
      </c>
      <c r="L712" s="153" t="s">
        <v>1728</v>
      </c>
      <c r="M712" s="153" t="s">
        <v>409</v>
      </c>
      <c r="N712" s="153" t="s">
        <v>2831</v>
      </c>
      <c r="O712" s="170">
        <v>9011.7900000000009</v>
      </c>
      <c r="P712" s="170">
        <v>9011.7900000000009</v>
      </c>
      <c r="Q712" s="168" t="s">
        <v>258</v>
      </c>
      <c r="R712" s="168" t="str">
        <f t="shared" si="82"/>
        <v>A</v>
      </c>
      <c r="S712" s="154">
        <f t="shared" si="83"/>
        <v>45.058950000000003</v>
      </c>
    </row>
    <row r="713" spans="1:19">
      <c r="A713" s="153" t="s">
        <v>363</v>
      </c>
      <c r="B713" s="170">
        <v>2020048</v>
      </c>
      <c r="C713" s="153" t="s">
        <v>2832</v>
      </c>
      <c r="D713" s="153" t="s">
        <v>2833</v>
      </c>
      <c r="F713" s="153" t="s">
        <v>403</v>
      </c>
      <c r="G713" s="153" t="s">
        <v>4</v>
      </c>
      <c r="H713" s="153" t="s">
        <v>427</v>
      </c>
      <c r="I713" s="153" t="s">
        <v>427</v>
      </c>
      <c r="J713" s="153" t="s">
        <v>2834</v>
      </c>
      <c r="K713" s="153" t="s">
        <v>684</v>
      </c>
      <c r="L713" s="153" t="s">
        <v>2835</v>
      </c>
      <c r="M713" s="153" t="s">
        <v>409</v>
      </c>
      <c r="N713" s="153" t="s">
        <v>1533</v>
      </c>
      <c r="O713" s="170">
        <v>5668.84</v>
      </c>
      <c r="P713" s="170">
        <v>5668.84</v>
      </c>
      <c r="Q713" s="168" t="s">
        <v>258</v>
      </c>
      <c r="R713" s="168" t="str">
        <f t="shared" si="82"/>
        <v>A</v>
      </c>
      <c r="S713" s="154">
        <f t="shared" si="83"/>
        <v>28.344200000000001</v>
      </c>
    </row>
    <row r="714" spans="1:19">
      <c r="A714" s="153" t="s">
        <v>363</v>
      </c>
      <c r="B714" s="170">
        <v>2020050</v>
      </c>
      <c r="C714" s="153" t="s">
        <v>2836</v>
      </c>
      <c r="D714" s="153" t="s">
        <v>2837</v>
      </c>
      <c r="F714" s="153" t="s">
        <v>403</v>
      </c>
      <c r="G714" s="153" t="s">
        <v>4</v>
      </c>
      <c r="H714" s="153" t="s">
        <v>699</v>
      </c>
      <c r="I714" s="153" t="s">
        <v>750</v>
      </c>
      <c r="J714" s="153" t="s">
        <v>1646</v>
      </c>
      <c r="K714" s="153" t="s">
        <v>921</v>
      </c>
      <c r="L714" s="153" t="s">
        <v>2838</v>
      </c>
      <c r="M714" s="153" t="s">
        <v>409</v>
      </c>
      <c r="N714" s="153" t="s">
        <v>2839</v>
      </c>
      <c r="O714" s="170">
        <v>4454.82</v>
      </c>
      <c r="P714" s="170">
        <v>4454.82</v>
      </c>
      <c r="Q714" s="168" t="s">
        <v>258</v>
      </c>
      <c r="R714" s="168" t="str">
        <f t="shared" si="82"/>
        <v>A</v>
      </c>
      <c r="S714" s="154">
        <f t="shared" si="83"/>
        <v>22.274100000000001</v>
      </c>
    </row>
    <row r="715" spans="1:19">
      <c r="A715" s="153" t="s">
        <v>363</v>
      </c>
      <c r="B715" s="170">
        <v>2020052</v>
      </c>
      <c r="C715" s="153" t="s">
        <v>2840</v>
      </c>
      <c r="D715" s="153" t="s">
        <v>2841</v>
      </c>
      <c r="F715" s="153" t="s">
        <v>403</v>
      </c>
      <c r="G715" s="153" t="s">
        <v>4</v>
      </c>
      <c r="H715" s="153" t="s">
        <v>699</v>
      </c>
      <c r="I715" s="153" t="s">
        <v>405</v>
      </c>
      <c r="J715" s="153" t="s">
        <v>1646</v>
      </c>
      <c r="K715" s="153" t="s">
        <v>700</v>
      </c>
      <c r="L715" s="153" t="s">
        <v>2842</v>
      </c>
      <c r="M715" s="153" t="s">
        <v>409</v>
      </c>
      <c r="N715" s="153" t="s">
        <v>713</v>
      </c>
      <c r="O715" s="170">
        <v>15355.36</v>
      </c>
      <c r="P715" s="170">
        <v>15355.36</v>
      </c>
      <c r="Q715" s="168" t="s">
        <v>245</v>
      </c>
      <c r="R715" s="168" t="str">
        <f t="shared" si="82"/>
        <v>B</v>
      </c>
      <c r="S715" s="154">
        <f t="shared" si="83"/>
        <v>460.66079999999999</v>
      </c>
    </row>
    <row r="716" spans="1:19">
      <c r="A716" s="153" t="s">
        <v>363</v>
      </c>
      <c r="B716" s="170">
        <v>2020054</v>
      </c>
      <c r="C716" s="153" t="s">
        <v>2843</v>
      </c>
      <c r="D716" s="153" t="s">
        <v>2844</v>
      </c>
      <c r="F716" s="153" t="s">
        <v>403</v>
      </c>
      <c r="G716" s="153" t="s">
        <v>4</v>
      </c>
      <c r="H716" s="153" t="s">
        <v>610</v>
      </c>
      <c r="I716" s="153" t="s">
        <v>405</v>
      </c>
      <c r="J716" s="153" t="s">
        <v>683</v>
      </c>
      <c r="K716" s="153" t="s">
        <v>921</v>
      </c>
      <c r="L716" s="153" t="s">
        <v>2845</v>
      </c>
      <c r="M716" s="153" t="s">
        <v>409</v>
      </c>
      <c r="N716" s="153" t="s">
        <v>2846</v>
      </c>
      <c r="O716" s="170">
        <v>2270.65</v>
      </c>
      <c r="P716" s="170">
        <v>2270.65</v>
      </c>
      <c r="Q716" s="168" t="s">
        <v>245</v>
      </c>
      <c r="R716" s="168" t="str">
        <f t="shared" si="82"/>
        <v>B</v>
      </c>
      <c r="S716" s="154">
        <f t="shared" si="83"/>
        <v>68.119500000000002</v>
      </c>
    </row>
    <row r="717" spans="1:19">
      <c r="A717" s="153" t="s">
        <v>363</v>
      </c>
      <c r="B717" s="170">
        <v>2020055</v>
      </c>
      <c r="C717" s="153" t="s">
        <v>2847</v>
      </c>
      <c r="D717" s="153" t="s">
        <v>920</v>
      </c>
      <c r="F717" s="153" t="s">
        <v>403</v>
      </c>
      <c r="G717" s="153" t="s">
        <v>4</v>
      </c>
      <c r="H717" s="153" t="s">
        <v>699</v>
      </c>
      <c r="I717" s="153" t="s">
        <v>553</v>
      </c>
      <c r="J717" s="153" t="s">
        <v>1646</v>
      </c>
      <c r="K717" s="153" t="s">
        <v>921</v>
      </c>
      <c r="L717" s="153" t="s">
        <v>2848</v>
      </c>
      <c r="M717" s="153" t="s">
        <v>409</v>
      </c>
      <c r="N717" s="153" t="s">
        <v>2849</v>
      </c>
      <c r="O717" s="170">
        <v>6166.07</v>
      </c>
      <c r="P717" s="170">
        <v>6166.07</v>
      </c>
      <c r="Q717" s="168" t="s">
        <v>245</v>
      </c>
      <c r="R717" s="168" t="str">
        <f t="shared" si="82"/>
        <v>B</v>
      </c>
      <c r="S717" s="154">
        <f t="shared" si="83"/>
        <v>184.98209999999997</v>
      </c>
    </row>
    <row r="718" spans="1:19">
      <c r="A718" s="153" t="s">
        <v>363</v>
      </c>
      <c r="B718" s="170">
        <v>2020056</v>
      </c>
      <c r="C718" s="153" t="s">
        <v>2850</v>
      </c>
      <c r="D718" s="153" t="s">
        <v>2851</v>
      </c>
      <c r="F718" s="153" t="s">
        <v>403</v>
      </c>
      <c r="G718" s="153" t="s">
        <v>4</v>
      </c>
      <c r="H718" s="153" t="s">
        <v>1292</v>
      </c>
      <c r="I718" s="153" t="s">
        <v>405</v>
      </c>
      <c r="J718" s="153" t="s">
        <v>1293</v>
      </c>
      <c r="K718" s="153" t="s">
        <v>458</v>
      </c>
      <c r="L718" s="153" t="s">
        <v>2852</v>
      </c>
      <c r="M718" s="153" t="s">
        <v>409</v>
      </c>
      <c r="N718" s="153" t="s">
        <v>2853</v>
      </c>
      <c r="O718" s="170">
        <v>16166.33</v>
      </c>
      <c r="P718" s="170">
        <v>16166.33</v>
      </c>
      <c r="Q718" s="168" t="s">
        <v>254</v>
      </c>
      <c r="R718" s="168" t="str">
        <f t="shared" si="82"/>
        <v>C</v>
      </c>
      <c r="S718" s="154">
        <f t="shared" si="83"/>
        <v>1616.633</v>
      </c>
    </row>
    <row r="719" spans="1:19">
      <c r="A719" s="153" t="s">
        <v>363</v>
      </c>
      <c r="B719" s="170">
        <v>2020069</v>
      </c>
      <c r="C719" s="153" t="s">
        <v>2854</v>
      </c>
      <c r="D719" s="153" t="s">
        <v>2855</v>
      </c>
      <c r="F719" s="153" t="s">
        <v>403</v>
      </c>
      <c r="G719" s="153" t="s">
        <v>4</v>
      </c>
      <c r="H719" s="153" t="s">
        <v>413</v>
      </c>
      <c r="I719" s="153" t="s">
        <v>413</v>
      </c>
      <c r="J719" s="153" t="s">
        <v>414</v>
      </c>
      <c r="K719" s="153" t="s">
        <v>684</v>
      </c>
      <c r="L719" s="153" t="s">
        <v>2856</v>
      </c>
      <c r="M719" s="153" t="s">
        <v>409</v>
      </c>
      <c r="N719" s="153" t="s">
        <v>2243</v>
      </c>
      <c r="O719" s="170">
        <v>4740.5600000000004</v>
      </c>
      <c r="P719" s="170">
        <v>4740.5600000000004</v>
      </c>
      <c r="Q719" s="168" t="s">
        <v>245</v>
      </c>
      <c r="R719" s="168" t="str">
        <f t="shared" si="82"/>
        <v>B</v>
      </c>
      <c r="S719" s="154">
        <f t="shared" si="83"/>
        <v>142.21680000000001</v>
      </c>
    </row>
    <row r="720" spans="1:19">
      <c r="A720" s="153" t="s">
        <v>363</v>
      </c>
      <c r="B720" s="170">
        <v>2020073</v>
      </c>
      <c r="C720" s="153" t="s">
        <v>2857</v>
      </c>
      <c r="D720" s="153" t="s">
        <v>2858</v>
      </c>
      <c r="F720" s="153" t="s">
        <v>403</v>
      </c>
      <c r="G720" s="153" t="s">
        <v>4</v>
      </c>
      <c r="H720" s="153" t="s">
        <v>750</v>
      </c>
      <c r="I720" s="153" t="s">
        <v>405</v>
      </c>
      <c r="J720" s="153" t="s">
        <v>759</v>
      </c>
      <c r="K720" s="153" t="s">
        <v>684</v>
      </c>
      <c r="L720" s="153" t="s">
        <v>2859</v>
      </c>
      <c r="M720" s="153" t="s">
        <v>409</v>
      </c>
      <c r="N720" s="153" t="s">
        <v>1887</v>
      </c>
      <c r="O720" s="170">
        <v>7615.65</v>
      </c>
      <c r="P720" s="170">
        <v>7615.65</v>
      </c>
      <c r="Q720" s="168" t="s">
        <v>245</v>
      </c>
      <c r="R720" s="168" t="str">
        <f t="shared" si="82"/>
        <v>B</v>
      </c>
      <c r="S720" s="154">
        <f t="shared" si="83"/>
        <v>228.46949999999998</v>
      </c>
    </row>
    <row r="721" spans="1:21">
      <c r="A721" s="153" t="s">
        <v>363</v>
      </c>
      <c r="B721" s="170">
        <v>2020077</v>
      </c>
      <c r="C721" s="153" t="s">
        <v>2860</v>
      </c>
      <c r="D721" s="153" t="s">
        <v>2861</v>
      </c>
      <c r="F721" s="153" t="s">
        <v>403</v>
      </c>
      <c r="G721" s="153" t="s">
        <v>4</v>
      </c>
      <c r="H721" s="153" t="s">
        <v>729</v>
      </c>
      <c r="I721" s="153" t="s">
        <v>405</v>
      </c>
      <c r="J721" s="153" t="s">
        <v>445</v>
      </c>
      <c r="K721" s="153" t="s">
        <v>684</v>
      </c>
      <c r="L721" s="153" t="s">
        <v>2862</v>
      </c>
      <c r="M721" s="153" t="s">
        <v>409</v>
      </c>
      <c r="N721" s="153" t="s">
        <v>547</v>
      </c>
      <c r="O721" s="170">
        <v>13035.06</v>
      </c>
      <c r="P721" s="170">
        <v>13035.06</v>
      </c>
      <c r="Q721" s="168" t="s">
        <v>245</v>
      </c>
      <c r="R721" s="168" t="str">
        <f t="shared" si="82"/>
        <v>B</v>
      </c>
      <c r="S721" s="154">
        <f t="shared" si="83"/>
        <v>391.05179999999996</v>
      </c>
    </row>
    <row r="722" spans="1:21">
      <c r="A722" s="153" t="s">
        <v>363</v>
      </c>
      <c r="B722" s="170">
        <v>2020078</v>
      </c>
      <c r="C722" s="153" t="s">
        <v>2863</v>
      </c>
      <c r="D722" s="153" t="s">
        <v>1745</v>
      </c>
      <c r="F722" s="153" t="s">
        <v>403</v>
      </c>
      <c r="G722" s="153" t="s">
        <v>4</v>
      </c>
      <c r="H722" s="153" t="s">
        <v>2864</v>
      </c>
      <c r="I722" s="153" t="s">
        <v>750</v>
      </c>
      <c r="J722" s="153" t="s">
        <v>1292</v>
      </c>
      <c r="K722" s="153" t="s">
        <v>458</v>
      </c>
      <c r="L722" s="153" t="s">
        <v>2865</v>
      </c>
      <c r="M722" s="153" t="s">
        <v>409</v>
      </c>
      <c r="N722" s="153" t="s">
        <v>2839</v>
      </c>
      <c r="O722" s="170">
        <v>3729.8</v>
      </c>
      <c r="P722" s="170">
        <v>3729.8</v>
      </c>
      <c r="Q722" s="168" t="s">
        <v>258</v>
      </c>
      <c r="R722" s="168" t="str">
        <f t="shared" si="82"/>
        <v>A</v>
      </c>
      <c r="S722" s="154">
        <f t="shared" si="83"/>
        <v>18.649000000000001</v>
      </c>
    </row>
    <row r="723" spans="1:21">
      <c r="A723" s="153" t="s">
        <v>363</v>
      </c>
      <c r="B723" s="170">
        <v>2020088</v>
      </c>
      <c r="C723" s="153" t="s">
        <v>2866</v>
      </c>
      <c r="D723" s="153" t="s">
        <v>2867</v>
      </c>
      <c r="F723" s="153" t="s">
        <v>403</v>
      </c>
      <c r="G723" s="153" t="s">
        <v>4</v>
      </c>
      <c r="H723" s="153" t="s">
        <v>492</v>
      </c>
      <c r="I723" s="153" t="s">
        <v>439</v>
      </c>
      <c r="J723" s="153" t="s">
        <v>433</v>
      </c>
      <c r="K723" s="153" t="s">
        <v>684</v>
      </c>
      <c r="L723" s="153" t="s">
        <v>987</v>
      </c>
      <c r="M723" s="153" t="s">
        <v>409</v>
      </c>
      <c r="N723" s="153" t="s">
        <v>1639</v>
      </c>
      <c r="O723" s="170">
        <v>5535.01</v>
      </c>
      <c r="P723" s="170">
        <v>5535.01</v>
      </c>
      <c r="Q723" s="168" t="s">
        <v>258</v>
      </c>
      <c r="R723" s="168" t="str">
        <f t="shared" si="82"/>
        <v>A</v>
      </c>
      <c r="S723" s="154">
        <f t="shared" si="83"/>
        <v>27.675050000000002</v>
      </c>
      <c r="T723" s="153">
        <v>1</v>
      </c>
      <c r="U723" s="153">
        <v>0</v>
      </c>
    </row>
    <row r="724" spans="1:21">
      <c r="A724" s="153" t="s">
        <v>363</v>
      </c>
      <c r="B724" s="170">
        <v>2020090</v>
      </c>
      <c r="C724" s="153" t="s">
        <v>2868</v>
      </c>
      <c r="D724" s="153" t="s">
        <v>2869</v>
      </c>
      <c r="F724" s="153" t="s">
        <v>403</v>
      </c>
      <c r="G724" s="153" t="s">
        <v>4</v>
      </c>
      <c r="H724" s="153" t="s">
        <v>1341</v>
      </c>
      <c r="I724" s="153" t="s">
        <v>413</v>
      </c>
      <c r="J724" s="153" t="s">
        <v>2870</v>
      </c>
      <c r="K724" s="153" t="s">
        <v>684</v>
      </c>
      <c r="L724" s="153" t="s">
        <v>2871</v>
      </c>
      <c r="M724" s="153" t="s">
        <v>409</v>
      </c>
      <c r="N724" s="153" t="s">
        <v>2872</v>
      </c>
      <c r="O724" s="170">
        <v>30813.31</v>
      </c>
      <c r="P724" s="170">
        <v>30813.31</v>
      </c>
      <c r="Q724" s="168" t="s">
        <v>258</v>
      </c>
      <c r="R724" s="168" t="str">
        <f t="shared" si="82"/>
        <v>A</v>
      </c>
      <c r="S724" s="154">
        <f t="shared" si="83"/>
        <v>154.06655000000001</v>
      </c>
    </row>
    <row r="725" spans="1:21">
      <c r="A725" s="153" t="s">
        <v>363</v>
      </c>
      <c r="B725" s="170">
        <v>2020094</v>
      </c>
      <c r="C725" s="153" t="s">
        <v>2873</v>
      </c>
      <c r="D725" s="153" t="s">
        <v>2874</v>
      </c>
      <c r="F725" s="153" t="s">
        <v>403</v>
      </c>
      <c r="G725" s="153" t="s">
        <v>4</v>
      </c>
      <c r="H725" s="153" t="s">
        <v>2737</v>
      </c>
      <c r="I725" s="153" t="s">
        <v>1860</v>
      </c>
      <c r="J725" s="153" t="s">
        <v>2875</v>
      </c>
      <c r="K725" s="153" t="s">
        <v>921</v>
      </c>
      <c r="L725" s="153" t="s">
        <v>2876</v>
      </c>
      <c r="M725" s="153" t="s">
        <v>409</v>
      </c>
      <c r="N725" s="153" t="s">
        <v>1093</v>
      </c>
      <c r="O725" s="170">
        <v>1869.97</v>
      </c>
      <c r="P725" s="170">
        <v>1869.97</v>
      </c>
      <c r="Q725" s="168" t="s">
        <v>258</v>
      </c>
      <c r="R725" s="168" t="str">
        <f t="shared" si="82"/>
        <v>A</v>
      </c>
      <c r="S725" s="154">
        <f t="shared" si="83"/>
        <v>9.34985</v>
      </c>
    </row>
    <row r="726" spans="1:21">
      <c r="A726" s="153" t="s">
        <v>363</v>
      </c>
      <c r="B726" s="170">
        <v>2020101</v>
      </c>
      <c r="C726" s="153" t="s">
        <v>2877</v>
      </c>
      <c r="D726" s="153" t="s">
        <v>2878</v>
      </c>
      <c r="F726" s="153" t="s">
        <v>403</v>
      </c>
      <c r="G726" s="153" t="s">
        <v>4</v>
      </c>
      <c r="H726" s="153" t="s">
        <v>1860</v>
      </c>
      <c r="I726" s="153" t="s">
        <v>492</v>
      </c>
      <c r="J726" s="153" t="s">
        <v>694</v>
      </c>
      <c r="K726" s="153" t="s">
        <v>458</v>
      </c>
      <c r="L726" s="153" t="s">
        <v>2879</v>
      </c>
      <c r="M726" s="153" t="s">
        <v>409</v>
      </c>
      <c r="N726" s="153" t="s">
        <v>2880</v>
      </c>
      <c r="O726" s="170">
        <v>6889.53</v>
      </c>
      <c r="P726" s="170">
        <v>6889.53</v>
      </c>
      <c r="Q726" s="168" t="s">
        <v>245</v>
      </c>
      <c r="R726" s="168" t="str">
        <f t="shared" si="82"/>
        <v>B</v>
      </c>
      <c r="S726" s="154">
        <f t="shared" si="83"/>
        <v>206.68589999999998</v>
      </c>
    </row>
    <row r="727" spans="1:21">
      <c r="A727" s="153" t="s">
        <v>363</v>
      </c>
      <c r="B727" s="170">
        <v>2020103</v>
      </c>
      <c r="C727" s="153" t="s">
        <v>2881</v>
      </c>
      <c r="D727" s="153" t="s">
        <v>2882</v>
      </c>
      <c r="F727" s="153" t="s">
        <v>403</v>
      </c>
      <c r="G727" s="153" t="s">
        <v>4</v>
      </c>
      <c r="H727" s="153" t="s">
        <v>452</v>
      </c>
      <c r="I727" s="153" t="s">
        <v>750</v>
      </c>
      <c r="J727" s="153" t="s">
        <v>2737</v>
      </c>
      <c r="K727" s="153" t="s">
        <v>458</v>
      </c>
      <c r="L727" s="153" t="s">
        <v>2651</v>
      </c>
      <c r="M727" s="153" t="s">
        <v>409</v>
      </c>
      <c r="N727" s="153" t="s">
        <v>2168</v>
      </c>
      <c r="O727" s="170">
        <v>6321.28</v>
      </c>
      <c r="P727" s="170">
        <v>6321.28</v>
      </c>
      <c r="Q727" s="168" t="s">
        <v>258</v>
      </c>
      <c r="R727" s="168" t="str">
        <f t="shared" si="82"/>
        <v>A</v>
      </c>
      <c r="S727" s="154">
        <f t="shared" si="83"/>
        <v>31.606400000000001</v>
      </c>
    </row>
    <row r="728" spans="1:21">
      <c r="A728" s="153" t="s">
        <v>363</v>
      </c>
      <c r="B728" s="170">
        <v>2020104</v>
      </c>
      <c r="C728" s="153" t="s">
        <v>2013</v>
      </c>
      <c r="D728" s="153" t="s">
        <v>2014</v>
      </c>
      <c r="F728" s="153" t="s">
        <v>403</v>
      </c>
      <c r="G728" s="153" t="s">
        <v>4</v>
      </c>
      <c r="H728" s="153" t="s">
        <v>610</v>
      </c>
      <c r="I728" s="153" t="s">
        <v>576</v>
      </c>
      <c r="J728" s="153" t="s">
        <v>683</v>
      </c>
      <c r="K728" s="153" t="s">
        <v>700</v>
      </c>
      <c r="L728" s="153" t="s">
        <v>2883</v>
      </c>
      <c r="M728" s="153" t="s">
        <v>409</v>
      </c>
      <c r="N728" s="153" t="s">
        <v>2884</v>
      </c>
      <c r="O728" s="170">
        <v>15758.9</v>
      </c>
      <c r="P728" s="170">
        <v>15758.9</v>
      </c>
      <c r="Q728" s="168" t="s">
        <v>258</v>
      </c>
      <c r="R728" s="168" t="str">
        <f t="shared" si="82"/>
        <v>A</v>
      </c>
      <c r="S728" s="154">
        <f t="shared" si="83"/>
        <v>78.794499999999999</v>
      </c>
    </row>
    <row r="729" spans="1:21">
      <c r="A729" s="153" t="s">
        <v>363</v>
      </c>
      <c r="B729" s="170">
        <v>2020141</v>
      </c>
      <c r="C729" s="153" t="s">
        <v>2885</v>
      </c>
      <c r="D729" s="153" t="s">
        <v>2886</v>
      </c>
      <c r="F729" s="153" t="s">
        <v>403</v>
      </c>
      <c r="G729" s="153" t="s">
        <v>4</v>
      </c>
      <c r="H729" s="153" t="s">
        <v>426</v>
      </c>
      <c r="I729" s="153" t="s">
        <v>405</v>
      </c>
      <c r="J729" s="153" t="s">
        <v>428</v>
      </c>
      <c r="K729" s="153" t="s">
        <v>458</v>
      </c>
      <c r="L729" s="153" t="s">
        <v>2887</v>
      </c>
      <c r="M729" s="153" t="s">
        <v>409</v>
      </c>
      <c r="N729" s="153" t="s">
        <v>1008</v>
      </c>
      <c r="O729" s="170">
        <v>11905.2</v>
      </c>
      <c r="P729" s="170">
        <v>11905.2</v>
      </c>
      <c r="Q729" s="168" t="s">
        <v>258</v>
      </c>
      <c r="R729" s="168" t="str">
        <f t="shared" si="82"/>
        <v>A</v>
      </c>
      <c r="S729" s="154">
        <f t="shared" si="83"/>
        <v>59.526000000000003</v>
      </c>
    </row>
    <row r="730" spans="1:21">
      <c r="A730" s="153" t="s">
        <v>363</v>
      </c>
      <c r="B730" s="170">
        <v>2020143</v>
      </c>
      <c r="C730" s="153" t="s">
        <v>2888</v>
      </c>
      <c r="D730" s="153" t="s">
        <v>2889</v>
      </c>
      <c r="F730" s="153" t="s">
        <v>403</v>
      </c>
      <c r="G730" s="153" t="s">
        <v>4</v>
      </c>
      <c r="H730" s="153" t="s">
        <v>576</v>
      </c>
      <c r="I730" s="153" t="s">
        <v>576</v>
      </c>
      <c r="J730" s="153" t="s">
        <v>776</v>
      </c>
      <c r="K730" s="153" t="s">
        <v>458</v>
      </c>
      <c r="L730" s="153" t="s">
        <v>2890</v>
      </c>
      <c r="M730" s="153" t="s">
        <v>409</v>
      </c>
      <c r="N730" s="153" t="s">
        <v>1200</v>
      </c>
      <c r="O730" s="170">
        <v>8403.6</v>
      </c>
      <c r="P730" s="170">
        <v>8403.6</v>
      </c>
      <c r="Q730" s="168" t="s">
        <v>258</v>
      </c>
      <c r="R730" s="168" t="str">
        <f t="shared" si="82"/>
        <v>A</v>
      </c>
      <c r="S730" s="154">
        <f t="shared" si="83"/>
        <v>42.018000000000001</v>
      </c>
    </row>
    <row r="731" spans="1:21">
      <c r="A731" s="153" t="s">
        <v>363</v>
      </c>
      <c r="B731" s="170">
        <v>2020155</v>
      </c>
      <c r="C731" s="153" t="s">
        <v>2891</v>
      </c>
      <c r="D731" s="153" t="s">
        <v>2892</v>
      </c>
      <c r="F731" s="153" t="s">
        <v>403</v>
      </c>
      <c r="G731" s="153" t="s">
        <v>4</v>
      </c>
      <c r="H731" s="153" t="s">
        <v>512</v>
      </c>
      <c r="I731" s="153" t="s">
        <v>512</v>
      </c>
      <c r="J731" s="153" t="s">
        <v>720</v>
      </c>
      <c r="K731" s="153" t="s">
        <v>700</v>
      </c>
      <c r="L731" s="153" t="s">
        <v>2893</v>
      </c>
      <c r="M731" s="153" t="s">
        <v>409</v>
      </c>
      <c r="N731" s="153" t="s">
        <v>2894</v>
      </c>
      <c r="O731" s="170">
        <v>11203.17</v>
      </c>
      <c r="P731" s="170">
        <v>11203.17</v>
      </c>
      <c r="Q731" s="168" t="s">
        <v>258</v>
      </c>
      <c r="R731" s="168" t="str">
        <f t="shared" si="82"/>
        <v>A</v>
      </c>
      <c r="S731" s="154">
        <f t="shared" si="83"/>
        <v>56.01585</v>
      </c>
    </row>
    <row r="732" spans="1:21">
      <c r="A732" s="153" t="s">
        <v>363</v>
      </c>
      <c r="B732" s="170">
        <v>2021002</v>
      </c>
      <c r="C732" s="153" t="s">
        <v>2895</v>
      </c>
      <c r="D732" s="153" t="s">
        <v>2896</v>
      </c>
      <c r="F732" s="153" t="s">
        <v>403</v>
      </c>
      <c r="G732" s="153" t="s">
        <v>4</v>
      </c>
      <c r="H732" s="153" t="s">
        <v>558</v>
      </c>
      <c r="I732" s="153" t="s">
        <v>553</v>
      </c>
      <c r="J732" s="153" t="s">
        <v>559</v>
      </c>
      <c r="K732" s="153" t="s">
        <v>458</v>
      </c>
      <c r="L732" s="153" t="s">
        <v>2897</v>
      </c>
      <c r="M732" s="153" t="s">
        <v>409</v>
      </c>
      <c r="N732" s="153" t="s">
        <v>1804</v>
      </c>
      <c r="O732" s="170">
        <v>6492.5</v>
      </c>
      <c r="P732" s="170">
        <v>6492.5</v>
      </c>
      <c r="Q732" s="168" t="e">
        <v>#N/A</v>
      </c>
      <c r="R732" s="168" t="s">
        <v>258</v>
      </c>
      <c r="S732" s="154">
        <f t="shared" si="83"/>
        <v>32.462499999999999</v>
      </c>
    </row>
    <row r="733" spans="1:21">
      <c r="B733" s="179" t="s">
        <v>2898</v>
      </c>
      <c r="O733" s="170">
        <f>SUM(O696:O732)</f>
        <v>340651.50000000006</v>
      </c>
      <c r="P733" s="170">
        <f>SUM(P696:P732)</f>
        <v>340651.50000000006</v>
      </c>
      <c r="S733" s="156">
        <f>SUM(S696:S732)</f>
        <v>5979.2843499999999</v>
      </c>
    </row>
    <row r="735" spans="1:21">
      <c r="A735" s="153" t="s">
        <v>364</v>
      </c>
      <c r="B735" s="170">
        <v>1677</v>
      </c>
      <c r="C735" s="153" t="s">
        <v>2899</v>
      </c>
      <c r="D735" s="153" t="s">
        <v>2900</v>
      </c>
      <c r="F735" s="153" t="s">
        <v>403</v>
      </c>
      <c r="G735" s="153" t="s">
        <v>96</v>
      </c>
      <c r="H735" s="153" t="s">
        <v>1286</v>
      </c>
      <c r="I735" s="153" t="s">
        <v>405</v>
      </c>
      <c r="J735" s="153" t="s">
        <v>716</v>
      </c>
      <c r="K735" s="153" t="s">
        <v>1750</v>
      </c>
      <c r="L735" s="153" t="s">
        <v>621</v>
      </c>
      <c r="M735" s="153" t="s">
        <v>409</v>
      </c>
      <c r="N735" s="153" t="s">
        <v>2901</v>
      </c>
      <c r="O735" s="170">
        <v>15459.76</v>
      </c>
      <c r="P735" s="170">
        <v>15459.76</v>
      </c>
      <c r="Q735" s="168" t="s">
        <v>258</v>
      </c>
      <c r="R735" s="168" t="str">
        <f t="shared" ref="R735:R745" si="84">Q735</f>
        <v>A</v>
      </c>
      <c r="S735" s="154">
        <f t="shared" ref="S735:S745" si="85">IF(E735="PLP",0,IF(E735="SRB",0,IF(G735="DEFERRED",O735*20%,IF(R735="A",O735*0.5%,IF(R735="B",O735*3%,O735*10%)))))</f>
        <v>77.2988</v>
      </c>
    </row>
    <row r="736" spans="1:21">
      <c r="A736" s="153" t="s">
        <v>364</v>
      </c>
      <c r="B736" s="170">
        <v>2016081</v>
      </c>
      <c r="C736" s="153" t="s">
        <v>2902</v>
      </c>
      <c r="D736" s="153" t="s">
        <v>2903</v>
      </c>
      <c r="F736" s="153" t="s">
        <v>403</v>
      </c>
      <c r="G736" s="153" t="s">
        <v>96</v>
      </c>
      <c r="H736" s="153" t="s">
        <v>492</v>
      </c>
      <c r="I736" s="153" t="s">
        <v>492</v>
      </c>
      <c r="J736" s="153" t="s">
        <v>433</v>
      </c>
      <c r="K736" s="153" t="s">
        <v>1003</v>
      </c>
      <c r="L736" s="153" t="s">
        <v>2904</v>
      </c>
      <c r="M736" s="153" t="s">
        <v>409</v>
      </c>
      <c r="N736" s="153" t="s">
        <v>2905</v>
      </c>
      <c r="O736" s="170">
        <v>14665.23</v>
      </c>
      <c r="P736" s="170">
        <v>14665.23</v>
      </c>
      <c r="Q736" s="168" t="s">
        <v>258</v>
      </c>
      <c r="R736" s="168" t="str">
        <f t="shared" si="84"/>
        <v>A</v>
      </c>
      <c r="S736" s="154">
        <f t="shared" si="85"/>
        <v>73.326149999999998</v>
      </c>
    </row>
    <row r="737" spans="1:21">
      <c r="A737" s="153" t="s">
        <v>364</v>
      </c>
      <c r="B737" s="170">
        <v>2016106</v>
      </c>
      <c r="C737" s="153" t="s">
        <v>2906</v>
      </c>
      <c r="D737" s="153" t="s">
        <v>2907</v>
      </c>
      <c r="F737" s="153" t="s">
        <v>403</v>
      </c>
      <c r="G737" s="153" t="s">
        <v>96</v>
      </c>
      <c r="H737" s="153" t="s">
        <v>492</v>
      </c>
      <c r="I737" s="153" t="s">
        <v>492</v>
      </c>
      <c r="J737" s="153" t="s">
        <v>433</v>
      </c>
      <c r="K737" s="153" t="s">
        <v>972</v>
      </c>
      <c r="L737" s="153" t="s">
        <v>1540</v>
      </c>
      <c r="M737" s="153" t="s">
        <v>409</v>
      </c>
      <c r="N737" s="153" t="s">
        <v>2908</v>
      </c>
      <c r="O737" s="170">
        <v>22734.25</v>
      </c>
      <c r="P737" s="170">
        <v>22734.25</v>
      </c>
      <c r="Q737" s="168" t="s">
        <v>245</v>
      </c>
      <c r="R737" s="168" t="str">
        <f t="shared" si="84"/>
        <v>B</v>
      </c>
      <c r="S737" s="154">
        <f t="shared" si="85"/>
        <v>682.02749999999992</v>
      </c>
    </row>
    <row r="738" spans="1:21">
      <c r="A738" s="153" t="s">
        <v>364</v>
      </c>
      <c r="B738" s="170">
        <v>2016118</v>
      </c>
      <c r="C738" s="153" t="s">
        <v>2909</v>
      </c>
      <c r="D738" s="153" t="s">
        <v>2910</v>
      </c>
      <c r="F738" s="153" t="s">
        <v>403</v>
      </c>
      <c r="G738" s="153" t="s">
        <v>96</v>
      </c>
      <c r="H738" s="153" t="s">
        <v>492</v>
      </c>
      <c r="I738" s="153" t="s">
        <v>426</v>
      </c>
      <c r="J738" s="153" t="s">
        <v>433</v>
      </c>
      <c r="K738" s="153" t="s">
        <v>972</v>
      </c>
      <c r="L738" s="153" t="s">
        <v>597</v>
      </c>
      <c r="M738" s="153" t="s">
        <v>409</v>
      </c>
      <c r="N738" s="153" t="s">
        <v>2911</v>
      </c>
      <c r="O738" s="170">
        <v>16292.29</v>
      </c>
      <c r="P738" s="170">
        <v>16292.29</v>
      </c>
      <c r="Q738" s="168" t="s">
        <v>258</v>
      </c>
      <c r="R738" s="168" t="str">
        <f t="shared" si="84"/>
        <v>A</v>
      </c>
      <c r="S738" s="154">
        <f t="shared" si="85"/>
        <v>81.461449999999999</v>
      </c>
    </row>
    <row r="739" spans="1:21">
      <c r="A739" s="153" t="s">
        <v>364</v>
      </c>
      <c r="B739" s="170">
        <v>2016212</v>
      </c>
      <c r="C739" s="153" t="s">
        <v>2912</v>
      </c>
      <c r="D739" s="153" t="s">
        <v>2913</v>
      </c>
      <c r="F739" s="153" t="s">
        <v>403</v>
      </c>
      <c r="G739" s="153" t="s">
        <v>96</v>
      </c>
      <c r="H739" s="153" t="s">
        <v>433</v>
      </c>
      <c r="I739" s="153" t="s">
        <v>427</v>
      </c>
      <c r="J739" s="153" t="s">
        <v>434</v>
      </c>
      <c r="K739" s="153" t="s">
        <v>1243</v>
      </c>
      <c r="L739" s="153" t="s">
        <v>1030</v>
      </c>
      <c r="M739" s="153" t="s">
        <v>409</v>
      </c>
      <c r="N739" s="153" t="s">
        <v>2616</v>
      </c>
      <c r="O739" s="170">
        <v>11065.57</v>
      </c>
      <c r="P739" s="170">
        <v>11065.57</v>
      </c>
      <c r="Q739" s="168" t="s">
        <v>245</v>
      </c>
      <c r="R739" s="168" t="str">
        <f t="shared" si="84"/>
        <v>B</v>
      </c>
      <c r="S739" s="154">
        <f t="shared" si="85"/>
        <v>331.96709999999996</v>
      </c>
    </row>
    <row r="740" spans="1:21">
      <c r="A740" s="153" t="s">
        <v>364</v>
      </c>
      <c r="B740" s="170">
        <v>2016223</v>
      </c>
      <c r="C740" s="153" t="s">
        <v>2914</v>
      </c>
      <c r="D740" s="153" t="s">
        <v>2915</v>
      </c>
      <c r="F740" s="153" t="s">
        <v>403</v>
      </c>
      <c r="G740" s="153" t="s">
        <v>96</v>
      </c>
      <c r="H740" s="153" t="s">
        <v>828</v>
      </c>
      <c r="I740" s="153" t="s">
        <v>405</v>
      </c>
      <c r="J740" s="153" t="s">
        <v>492</v>
      </c>
      <c r="K740" s="153" t="s">
        <v>1750</v>
      </c>
      <c r="L740" s="153" t="s">
        <v>760</v>
      </c>
      <c r="M740" s="153" t="s">
        <v>409</v>
      </c>
      <c r="N740" s="153" t="s">
        <v>2916</v>
      </c>
      <c r="O740" s="170">
        <v>25948.400000000001</v>
      </c>
      <c r="P740" s="170">
        <v>25948.400000000001</v>
      </c>
      <c r="Q740" s="168" t="s">
        <v>254</v>
      </c>
      <c r="R740" s="168" t="str">
        <f t="shared" si="84"/>
        <v>C</v>
      </c>
      <c r="S740" s="154">
        <f t="shared" si="85"/>
        <v>2594.84</v>
      </c>
      <c r="T740" s="153">
        <v>12</v>
      </c>
      <c r="U740" s="153">
        <v>8</v>
      </c>
    </row>
    <row r="741" spans="1:21">
      <c r="A741" s="153" t="s">
        <v>364</v>
      </c>
      <c r="B741" s="170">
        <v>2016272</v>
      </c>
      <c r="C741" s="153" t="s">
        <v>2917</v>
      </c>
      <c r="D741" s="153" t="s">
        <v>2918</v>
      </c>
      <c r="F741" s="153" t="s">
        <v>403</v>
      </c>
      <c r="G741" s="153" t="s">
        <v>96</v>
      </c>
      <c r="H741" s="153" t="s">
        <v>492</v>
      </c>
      <c r="I741" s="153" t="s">
        <v>492</v>
      </c>
      <c r="J741" s="153" t="s">
        <v>433</v>
      </c>
      <c r="K741" s="153" t="s">
        <v>1750</v>
      </c>
      <c r="L741" s="153" t="s">
        <v>2919</v>
      </c>
      <c r="M741" s="153" t="s">
        <v>409</v>
      </c>
      <c r="N741" s="153" t="s">
        <v>2920</v>
      </c>
      <c r="O741" s="170">
        <v>17739.68</v>
      </c>
      <c r="P741" s="170">
        <v>17739.68</v>
      </c>
      <c r="Q741" s="168" t="s">
        <v>258</v>
      </c>
      <c r="R741" s="168" t="str">
        <f t="shared" si="84"/>
        <v>A</v>
      </c>
      <c r="S741" s="154">
        <f t="shared" si="85"/>
        <v>88.698400000000007</v>
      </c>
    </row>
    <row r="742" spans="1:21">
      <c r="A742" s="153" t="s">
        <v>364</v>
      </c>
      <c r="B742" s="170">
        <v>2016280</v>
      </c>
      <c r="C742" s="153" t="s">
        <v>2921</v>
      </c>
      <c r="D742" s="153" t="s">
        <v>2922</v>
      </c>
      <c r="F742" s="153" t="s">
        <v>403</v>
      </c>
      <c r="G742" s="153" t="s">
        <v>96</v>
      </c>
      <c r="H742" s="153" t="s">
        <v>492</v>
      </c>
      <c r="I742" s="153" t="s">
        <v>493</v>
      </c>
      <c r="J742" s="153" t="s">
        <v>433</v>
      </c>
      <c r="K742" s="153" t="s">
        <v>1750</v>
      </c>
      <c r="L742" s="153" t="s">
        <v>2923</v>
      </c>
      <c r="M742" s="153" t="s">
        <v>409</v>
      </c>
      <c r="N742" s="153" t="s">
        <v>2924</v>
      </c>
      <c r="O742" s="170">
        <v>19089.93</v>
      </c>
      <c r="P742" s="170">
        <v>19089.93</v>
      </c>
      <c r="Q742" s="168" t="s">
        <v>245</v>
      </c>
      <c r="R742" s="168" t="str">
        <f t="shared" si="84"/>
        <v>B</v>
      </c>
      <c r="S742" s="154">
        <f t="shared" si="85"/>
        <v>572.6979</v>
      </c>
    </row>
    <row r="743" spans="1:21">
      <c r="A743" s="153" t="s">
        <v>364</v>
      </c>
      <c r="B743" s="170">
        <v>2016303</v>
      </c>
      <c r="C743" s="153" t="s">
        <v>2925</v>
      </c>
      <c r="D743" s="153" t="s">
        <v>2926</v>
      </c>
      <c r="F743" s="153" t="s">
        <v>403</v>
      </c>
      <c r="G743" s="153" t="s">
        <v>96</v>
      </c>
      <c r="H743" s="153" t="s">
        <v>492</v>
      </c>
      <c r="I743" s="153" t="s">
        <v>492</v>
      </c>
      <c r="J743" s="153" t="s">
        <v>433</v>
      </c>
      <c r="K743" s="153" t="s">
        <v>1750</v>
      </c>
      <c r="L743" s="153" t="s">
        <v>514</v>
      </c>
      <c r="M743" s="153" t="s">
        <v>409</v>
      </c>
      <c r="N743" s="153" t="s">
        <v>2529</v>
      </c>
      <c r="O743" s="170">
        <v>9174.69</v>
      </c>
      <c r="P743" s="170">
        <v>9174.69</v>
      </c>
      <c r="Q743" s="168" t="s">
        <v>245</v>
      </c>
      <c r="R743" s="168" t="str">
        <f t="shared" si="84"/>
        <v>B</v>
      </c>
      <c r="S743" s="154">
        <f t="shared" si="85"/>
        <v>275.2407</v>
      </c>
    </row>
    <row r="744" spans="1:21">
      <c r="A744" s="153" t="s">
        <v>364</v>
      </c>
      <c r="B744" s="170">
        <v>2016327</v>
      </c>
      <c r="C744" s="153" t="s">
        <v>2927</v>
      </c>
      <c r="D744" s="153" t="s">
        <v>2928</v>
      </c>
      <c r="F744" s="153" t="s">
        <v>403</v>
      </c>
      <c r="G744" s="153" t="s">
        <v>96</v>
      </c>
      <c r="H744" s="153" t="s">
        <v>492</v>
      </c>
      <c r="I744" s="153" t="s">
        <v>699</v>
      </c>
      <c r="J744" s="153" t="s">
        <v>433</v>
      </c>
      <c r="K744" s="153" t="s">
        <v>1750</v>
      </c>
      <c r="L744" s="153" t="s">
        <v>514</v>
      </c>
      <c r="M744" s="153" t="s">
        <v>409</v>
      </c>
      <c r="N744" s="153" t="s">
        <v>2529</v>
      </c>
      <c r="O744" s="170">
        <v>9229.7099999999991</v>
      </c>
      <c r="P744" s="170">
        <v>9229.7099999999991</v>
      </c>
      <c r="Q744" s="168" t="s">
        <v>254</v>
      </c>
      <c r="R744" s="168" t="str">
        <f t="shared" si="84"/>
        <v>C</v>
      </c>
      <c r="S744" s="154">
        <f t="shared" si="85"/>
        <v>922.971</v>
      </c>
    </row>
    <row r="745" spans="1:21">
      <c r="A745" s="153" t="s">
        <v>364</v>
      </c>
      <c r="B745" s="170">
        <v>2016334</v>
      </c>
      <c r="C745" s="153" t="s">
        <v>2929</v>
      </c>
      <c r="D745" s="153" t="s">
        <v>2930</v>
      </c>
      <c r="F745" s="153" t="s">
        <v>403</v>
      </c>
      <c r="G745" s="153" t="s">
        <v>96</v>
      </c>
      <c r="H745" s="153" t="s">
        <v>433</v>
      </c>
      <c r="I745" s="153" t="s">
        <v>427</v>
      </c>
      <c r="J745" s="153" t="s">
        <v>434</v>
      </c>
      <c r="K745" s="153" t="s">
        <v>1243</v>
      </c>
      <c r="L745" s="153" t="s">
        <v>2931</v>
      </c>
      <c r="M745" s="153" t="s">
        <v>409</v>
      </c>
      <c r="N745" s="153" t="s">
        <v>460</v>
      </c>
      <c r="O745" s="170">
        <v>16923.89</v>
      </c>
      <c r="P745" s="170">
        <v>16923.89</v>
      </c>
      <c r="Q745" s="168" t="s">
        <v>245</v>
      </c>
      <c r="R745" s="168" t="str">
        <f t="shared" si="84"/>
        <v>B</v>
      </c>
      <c r="S745" s="154">
        <f t="shared" si="85"/>
        <v>507.71669999999995</v>
      </c>
      <c r="T745" s="153">
        <v>1</v>
      </c>
      <c r="U745" s="153">
        <v>0</v>
      </c>
    </row>
    <row r="746" spans="1:21">
      <c r="B746" s="179" t="s">
        <v>623</v>
      </c>
      <c r="O746" s="170">
        <f>SUM(O735:O745)</f>
        <v>178323.39999999997</v>
      </c>
      <c r="P746" s="170">
        <f>SUM(P735:P745)</f>
        <v>178323.39999999997</v>
      </c>
      <c r="S746" s="156">
        <f>SUM(S735:S745)</f>
        <v>6208.2457000000004</v>
      </c>
    </row>
    <row r="748" spans="1:21">
      <c r="A748" s="153" t="s">
        <v>365</v>
      </c>
      <c r="B748" s="170">
        <v>1609</v>
      </c>
      <c r="C748" s="153" t="s">
        <v>2118</v>
      </c>
      <c r="D748" s="153" t="s">
        <v>2119</v>
      </c>
      <c r="F748" s="153" t="s">
        <v>403</v>
      </c>
      <c r="G748" s="153" t="s">
        <v>348</v>
      </c>
      <c r="H748" s="153" t="s">
        <v>433</v>
      </c>
      <c r="I748" s="153" t="s">
        <v>427</v>
      </c>
      <c r="J748" s="153" t="s">
        <v>434</v>
      </c>
      <c r="K748" s="153" t="s">
        <v>1085</v>
      </c>
      <c r="L748" s="153" t="s">
        <v>2932</v>
      </c>
      <c r="M748" s="153" t="s">
        <v>2933</v>
      </c>
      <c r="N748" s="153" t="s">
        <v>2934</v>
      </c>
      <c r="O748" s="170">
        <v>204758.77</v>
      </c>
      <c r="P748" s="170">
        <v>327613.96000000002</v>
      </c>
      <c r="Q748" s="168" t="s">
        <v>254</v>
      </c>
      <c r="R748" s="168" t="str">
        <f t="shared" ref="R748:R749" si="86">Q748</f>
        <v>C</v>
      </c>
      <c r="S748" s="154">
        <f t="shared" ref="S748:S749" si="87">IF(E748="PLP",0,IF(E748="SRB",0,IF(G748="DEFERRED",O748*20%,IF(R748="A",O748*0.5%,IF(R748="B",O748*3%,O748*10%)))))</f>
        <v>20475.877</v>
      </c>
    </row>
    <row r="749" spans="1:21">
      <c r="A749" s="153" t="s">
        <v>365</v>
      </c>
      <c r="B749" s="170">
        <v>2016096</v>
      </c>
      <c r="C749" s="153" t="s">
        <v>2935</v>
      </c>
      <c r="D749" s="153" t="s">
        <v>2936</v>
      </c>
      <c r="F749" s="153" t="s">
        <v>403</v>
      </c>
      <c r="G749" s="153" t="s">
        <v>907</v>
      </c>
      <c r="H749" s="153" t="s">
        <v>492</v>
      </c>
      <c r="I749" s="153" t="s">
        <v>532</v>
      </c>
      <c r="J749" s="153" t="s">
        <v>433</v>
      </c>
      <c r="K749" s="153" t="s">
        <v>1003</v>
      </c>
      <c r="L749" s="153" t="s">
        <v>2512</v>
      </c>
      <c r="M749" s="153" t="s">
        <v>409</v>
      </c>
      <c r="N749" s="153" t="s">
        <v>2937</v>
      </c>
      <c r="O749" s="170">
        <v>33716.019999999997</v>
      </c>
      <c r="P749" s="170">
        <v>33716.019999999997</v>
      </c>
      <c r="Q749" s="168" t="s">
        <v>245</v>
      </c>
      <c r="R749" s="168" t="str">
        <f t="shared" si="86"/>
        <v>B</v>
      </c>
      <c r="S749" s="154">
        <f t="shared" si="87"/>
        <v>1011.4805999999999</v>
      </c>
    </row>
    <row r="750" spans="1:21">
      <c r="B750" s="179" t="s">
        <v>675</v>
      </c>
      <c r="O750" s="170">
        <f>SUM(O748:O749)</f>
        <v>238474.78999999998</v>
      </c>
      <c r="P750" s="170">
        <f>SUM(P748:P749)</f>
        <v>361329.98000000004</v>
      </c>
      <c r="S750" s="156">
        <f>SUM(S748:S749)</f>
        <v>21487.357599999999</v>
      </c>
    </row>
    <row r="751" spans="1:21">
      <c r="A751" s="153" t="s">
        <v>44</v>
      </c>
      <c r="B751" s="178" t="s">
        <v>44</v>
      </c>
    </row>
    <row r="752" spans="1:21">
      <c r="A752" s="153" t="s">
        <v>366</v>
      </c>
      <c r="B752" s="170">
        <v>1657</v>
      </c>
      <c r="C752" s="153" t="s">
        <v>2938</v>
      </c>
      <c r="D752" s="153" t="s">
        <v>2939</v>
      </c>
      <c r="F752" s="153" t="s">
        <v>403</v>
      </c>
      <c r="G752" s="153" t="s">
        <v>907</v>
      </c>
      <c r="H752" s="153" t="s">
        <v>2940</v>
      </c>
      <c r="I752" s="153" t="s">
        <v>2940</v>
      </c>
      <c r="J752" s="153" t="s">
        <v>2941</v>
      </c>
      <c r="K752" s="153" t="s">
        <v>958</v>
      </c>
      <c r="L752" s="153" t="s">
        <v>2942</v>
      </c>
      <c r="M752" s="153" t="s">
        <v>409</v>
      </c>
      <c r="N752" s="153" t="s">
        <v>2943</v>
      </c>
      <c r="O752" s="170">
        <v>-13.95</v>
      </c>
      <c r="P752" s="170">
        <v>-13.95</v>
      </c>
      <c r="Q752" s="168" t="s">
        <v>245</v>
      </c>
      <c r="R752" s="168" t="str">
        <f t="shared" ref="R752:R758" si="88">Q752</f>
        <v>B</v>
      </c>
      <c r="S752" s="154">
        <f t="shared" ref="S752:S758" si="89">IF(E752="PLP",0,IF(E752="SRB",0,IF(G752="DEFERRED",O752*20%,IF(R752="A",O752*0.5%,IF(R752="B",O752*3%,O752*10%)))))</f>
        <v>-0.41849999999999998</v>
      </c>
    </row>
    <row r="753" spans="1:21">
      <c r="A753" s="153" t="s">
        <v>366</v>
      </c>
      <c r="B753" s="170">
        <v>2016056</v>
      </c>
      <c r="C753" s="153" t="s">
        <v>2944</v>
      </c>
      <c r="D753" s="153" t="s">
        <v>2945</v>
      </c>
      <c r="F753" s="153" t="s">
        <v>403</v>
      </c>
      <c r="G753" s="153" t="s">
        <v>313</v>
      </c>
      <c r="H753" s="153" t="s">
        <v>1060</v>
      </c>
      <c r="I753" s="153" t="s">
        <v>427</v>
      </c>
      <c r="J753" s="153" t="s">
        <v>2247</v>
      </c>
      <c r="K753" s="153" t="s">
        <v>1003</v>
      </c>
      <c r="L753" s="153" t="s">
        <v>2946</v>
      </c>
      <c r="M753" s="153" t="s">
        <v>409</v>
      </c>
      <c r="N753" s="153" t="s">
        <v>2947</v>
      </c>
      <c r="O753" s="170">
        <v>13274.05</v>
      </c>
      <c r="P753" s="170">
        <v>13274.05</v>
      </c>
      <c r="Q753" s="168" t="s">
        <v>254</v>
      </c>
      <c r="R753" s="168" t="str">
        <f t="shared" si="88"/>
        <v>C</v>
      </c>
      <c r="S753" s="154">
        <f t="shared" si="89"/>
        <v>1327.405</v>
      </c>
      <c r="T753" s="153">
        <v>7</v>
      </c>
      <c r="U753" s="153">
        <v>7</v>
      </c>
    </row>
    <row r="754" spans="1:21">
      <c r="A754" s="153" t="s">
        <v>366</v>
      </c>
      <c r="B754" s="170">
        <v>2016102</v>
      </c>
      <c r="C754" s="153" t="s">
        <v>2948</v>
      </c>
      <c r="D754" s="153" t="s">
        <v>2949</v>
      </c>
      <c r="F754" s="153" t="s">
        <v>403</v>
      </c>
      <c r="G754" s="153" t="s">
        <v>313</v>
      </c>
      <c r="H754" s="153" t="s">
        <v>492</v>
      </c>
      <c r="I754" s="153" t="s">
        <v>532</v>
      </c>
      <c r="J754" s="153" t="s">
        <v>433</v>
      </c>
      <c r="K754" s="153" t="s">
        <v>1003</v>
      </c>
      <c r="L754" s="153" t="s">
        <v>2950</v>
      </c>
      <c r="M754" s="153" t="s">
        <v>409</v>
      </c>
      <c r="N754" s="153" t="s">
        <v>2951</v>
      </c>
      <c r="O754" s="170">
        <v>3421.28</v>
      </c>
      <c r="P754" s="170">
        <v>3421.28</v>
      </c>
      <c r="Q754" s="168" t="s">
        <v>258</v>
      </c>
      <c r="R754" s="168" t="str">
        <f t="shared" si="88"/>
        <v>A</v>
      </c>
      <c r="S754" s="154">
        <f t="shared" si="89"/>
        <v>17.106400000000001</v>
      </c>
    </row>
    <row r="755" spans="1:21">
      <c r="A755" s="153" t="s">
        <v>366</v>
      </c>
      <c r="B755" s="170">
        <v>2016201</v>
      </c>
      <c r="C755" s="153" t="s">
        <v>2952</v>
      </c>
      <c r="D755" s="153" t="s">
        <v>2953</v>
      </c>
      <c r="F755" s="153" t="s">
        <v>403</v>
      </c>
      <c r="G755" s="153" t="s">
        <v>907</v>
      </c>
      <c r="H755" s="153" t="s">
        <v>828</v>
      </c>
      <c r="I755" s="153" t="s">
        <v>2954</v>
      </c>
      <c r="J755" s="153" t="s">
        <v>492</v>
      </c>
      <c r="K755" s="153" t="s">
        <v>1003</v>
      </c>
      <c r="L755" s="153" t="s">
        <v>2955</v>
      </c>
      <c r="M755" s="153" t="s">
        <v>409</v>
      </c>
      <c r="N755" s="153" t="s">
        <v>2956</v>
      </c>
      <c r="O755" s="170">
        <v>12563.26</v>
      </c>
      <c r="P755" s="170">
        <v>12563.26</v>
      </c>
      <c r="Q755" s="168" t="s">
        <v>254</v>
      </c>
      <c r="R755" s="168" t="str">
        <f t="shared" si="88"/>
        <v>C</v>
      </c>
      <c r="S755" s="154">
        <f t="shared" si="89"/>
        <v>1256.326</v>
      </c>
      <c r="T755" s="153">
        <v>1</v>
      </c>
      <c r="U755" s="153">
        <v>0</v>
      </c>
    </row>
    <row r="756" spans="1:21">
      <c r="A756" s="153" t="s">
        <v>366</v>
      </c>
      <c r="B756" s="170">
        <v>2016249</v>
      </c>
      <c r="C756" s="153" t="s">
        <v>2957</v>
      </c>
      <c r="D756" s="153" t="s">
        <v>2958</v>
      </c>
      <c r="F756" s="153" t="s">
        <v>403</v>
      </c>
      <c r="G756" s="153" t="s">
        <v>907</v>
      </c>
      <c r="H756" s="153" t="s">
        <v>828</v>
      </c>
      <c r="I756" s="153" t="s">
        <v>630</v>
      </c>
      <c r="J756" s="153" t="s">
        <v>492</v>
      </c>
      <c r="K756" s="153" t="s">
        <v>1003</v>
      </c>
      <c r="L756" s="153" t="s">
        <v>2959</v>
      </c>
      <c r="M756" s="153" t="s">
        <v>409</v>
      </c>
      <c r="N756" s="153" t="s">
        <v>2960</v>
      </c>
      <c r="O756" s="170">
        <v>28132.86</v>
      </c>
      <c r="P756" s="170">
        <v>28132.86</v>
      </c>
      <c r="Q756" s="168" t="s">
        <v>254</v>
      </c>
      <c r="R756" s="168" t="str">
        <f t="shared" si="88"/>
        <v>C</v>
      </c>
      <c r="S756" s="154">
        <f t="shared" si="89"/>
        <v>2813.2860000000001</v>
      </c>
      <c r="T756" s="153">
        <v>3</v>
      </c>
      <c r="U756" s="153">
        <v>0</v>
      </c>
    </row>
    <row r="757" spans="1:21">
      <c r="A757" s="153" t="s">
        <v>366</v>
      </c>
      <c r="B757" s="170">
        <v>2017029</v>
      </c>
      <c r="C757" s="153" t="s">
        <v>2944</v>
      </c>
      <c r="D757" s="153" t="s">
        <v>2961</v>
      </c>
      <c r="F757" s="153" t="s">
        <v>403</v>
      </c>
      <c r="G757" s="153" t="s">
        <v>907</v>
      </c>
      <c r="H757" s="153" t="s">
        <v>1060</v>
      </c>
      <c r="I757" s="153" t="s">
        <v>427</v>
      </c>
      <c r="J757" s="153" t="s">
        <v>2247</v>
      </c>
      <c r="K757" s="153" t="s">
        <v>1003</v>
      </c>
      <c r="L757" s="153" t="s">
        <v>991</v>
      </c>
      <c r="M757" s="153" t="s">
        <v>409</v>
      </c>
      <c r="N757" s="153" t="s">
        <v>2962</v>
      </c>
      <c r="O757" s="170">
        <v>5919.84</v>
      </c>
      <c r="P757" s="170">
        <v>5919.84</v>
      </c>
      <c r="Q757" s="168" t="s">
        <v>254</v>
      </c>
      <c r="R757" s="168" t="str">
        <f t="shared" si="88"/>
        <v>C</v>
      </c>
      <c r="S757" s="154">
        <f t="shared" si="89"/>
        <v>591.98400000000004</v>
      </c>
      <c r="T757" s="153">
        <v>7</v>
      </c>
      <c r="U757" s="153">
        <v>7</v>
      </c>
    </row>
    <row r="758" spans="1:21">
      <c r="A758" s="153" t="s">
        <v>366</v>
      </c>
      <c r="B758" s="170">
        <v>2017086</v>
      </c>
      <c r="C758" s="153" t="s">
        <v>2963</v>
      </c>
      <c r="D758" s="153" t="s">
        <v>2964</v>
      </c>
      <c r="F758" s="153" t="s">
        <v>403</v>
      </c>
      <c r="G758" s="153" t="s">
        <v>907</v>
      </c>
      <c r="H758" s="153" t="s">
        <v>492</v>
      </c>
      <c r="I758" s="153" t="s">
        <v>493</v>
      </c>
      <c r="J758" s="153" t="s">
        <v>433</v>
      </c>
      <c r="K758" s="153" t="s">
        <v>1003</v>
      </c>
      <c r="L758" s="153" t="s">
        <v>644</v>
      </c>
      <c r="M758" s="153" t="s">
        <v>409</v>
      </c>
      <c r="N758" s="153" t="s">
        <v>2965</v>
      </c>
      <c r="O758" s="170">
        <v>22100.44</v>
      </c>
      <c r="P758" s="170">
        <v>22100.44</v>
      </c>
      <c r="Q758" s="168" t="s">
        <v>245</v>
      </c>
      <c r="R758" s="168" t="str">
        <f t="shared" si="88"/>
        <v>B</v>
      </c>
      <c r="S758" s="154">
        <f t="shared" si="89"/>
        <v>663.01319999999998</v>
      </c>
    </row>
    <row r="759" spans="1:21">
      <c r="B759" s="179" t="s">
        <v>851</v>
      </c>
      <c r="O759" s="170">
        <f>SUM(O752:O758)</f>
        <v>85397.78</v>
      </c>
      <c r="P759" s="170">
        <f>SUM(P752:P758)</f>
        <v>85397.78</v>
      </c>
      <c r="S759" s="156">
        <f>SUM(S752:S758)</f>
        <v>6668.7021000000004</v>
      </c>
    </row>
    <row r="761" spans="1:21">
      <c r="A761" s="153" t="s">
        <v>367</v>
      </c>
      <c r="B761" s="170">
        <v>1265</v>
      </c>
      <c r="C761" s="153" t="s">
        <v>2966</v>
      </c>
      <c r="D761" s="153" t="s">
        <v>2967</v>
      </c>
      <c r="F761" s="153" t="s">
        <v>403</v>
      </c>
      <c r="G761" s="153" t="s">
        <v>309</v>
      </c>
      <c r="H761" s="153" t="s">
        <v>1090</v>
      </c>
      <c r="I761" s="153" t="s">
        <v>426</v>
      </c>
      <c r="J761" s="153" t="s">
        <v>1091</v>
      </c>
      <c r="K761" s="153" t="s">
        <v>407</v>
      </c>
      <c r="L761" s="153" t="s">
        <v>2968</v>
      </c>
      <c r="M761" s="153" t="s">
        <v>409</v>
      </c>
      <c r="N761" s="153" t="s">
        <v>2087</v>
      </c>
      <c r="O761" s="170">
        <v>286.75</v>
      </c>
      <c r="P761" s="170">
        <v>286.75</v>
      </c>
      <c r="Q761" s="168" t="s">
        <v>258</v>
      </c>
      <c r="R761" s="168" t="str">
        <f t="shared" ref="R761:R824" si="90">Q761</f>
        <v>A</v>
      </c>
      <c r="S761" s="154">
        <f t="shared" ref="S761:S824" si="91">IF(E761="PLP",0,IF(E761="SRB",0,IF(G761="DEFERRED",O761*20%,IF(R761="A",O761*0.5%,IF(R761="B",O761*3%,O761*10%)))))</f>
        <v>1.4337500000000001</v>
      </c>
    </row>
    <row r="762" spans="1:21">
      <c r="A762" s="153" t="s">
        <v>367</v>
      </c>
      <c r="B762" s="170">
        <v>1276</v>
      </c>
      <c r="C762" s="153" t="s">
        <v>2969</v>
      </c>
      <c r="D762" s="153" t="s">
        <v>2970</v>
      </c>
      <c r="F762" s="153" t="s">
        <v>403</v>
      </c>
      <c r="G762" s="153" t="s">
        <v>309</v>
      </c>
      <c r="H762" s="153" t="s">
        <v>434</v>
      </c>
      <c r="I762" s="153" t="s">
        <v>750</v>
      </c>
      <c r="J762" s="153" t="s">
        <v>848</v>
      </c>
      <c r="K762" s="153" t="s">
        <v>407</v>
      </c>
      <c r="L762" s="153" t="s">
        <v>435</v>
      </c>
      <c r="M762" s="153" t="s">
        <v>409</v>
      </c>
      <c r="N762" s="153" t="s">
        <v>2971</v>
      </c>
      <c r="O762" s="170">
        <v>894.04</v>
      </c>
      <c r="P762" s="170">
        <v>894.04</v>
      </c>
      <c r="Q762" s="168" t="s">
        <v>245</v>
      </c>
      <c r="R762" s="168" t="str">
        <f t="shared" si="90"/>
        <v>B</v>
      </c>
      <c r="S762" s="154">
        <f t="shared" si="91"/>
        <v>26.821199999999997</v>
      </c>
    </row>
    <row r="763" spans="1:21">
      <c r="A763" s="153" t="s">
        <v>367</v>
      </c>
      <c r="B763" s="170">
        <v>1277</v>
      </c>
      <c r="C763" s="153" t="s">
        <v>2969</v>
      </c>
      <c r="D763" s="153" t="s">
        <v>2972</v>
      </c>
      <c r="F763" s="153" t="s">
        <v>403</v>
      </c>
      <c r="G763" s="153" t="s">
        <v>309</v>
      </c>
      <c r="H763" s="153" t="s">
        <v>2973</v>
      </c>
      <c r="I763" s="153" t="s">
        <v>2973</v>
      </c>
      <c r="J763" s="153" t="s">
        <v>2974</v>
      </c>
      <c r="K763" s="153" t="s">
        <v>407</v>
      </c>
      <c r="L763" s="153" t="s">
        <v>679</v>
      </c>
      <c r="M763" s="153" t="s">
        <v>409</v>
      </c>
      <c r="N763" s="153" t="s">
        <v>1142</v>
      </c>
      <c r="O763" s="170">
        <v>-23.16</v>
      </c>
      <c r="P763" s="170">
        <v>-23.16</v>
      </c>
      <c r="Q763" s="168" t="s">
        <v>258</v>
      </c>
      <c r="R763" s="168" t="str">
        <f t="shared" si="90"/>
        <v>A</v>
      </c>
      <c r="S763" s="154">
        <f t="shared" si="91"/>
        <v>-0.1158</v>
      </c>
    </row>
    <row r="764" spans="1:21">
      <c r="A764" s="153" t="s">
        <v>367</v>
      </c>
      <c r="B764" s="170">
        <v>1278</v>
      </c>
      <c r="C764" s="153" t="s">
        <v>2969</v>
      </c>
      <c r="D764" s="153" t="s">
        <v>2975</v>
      </c>
      <c r="F764" s="153" t="s">
        <v>403</v>
      </c>
      <c r="G764" s="153" t="s">
        <v>309</v>
      </c>
      <c r="H764" s="153" t="s">
        <v>434</v>
      </c>
      <c r="I764" s="153" t="s">
        <v>750</v>
      </c>
      <c r="J764" s="153" t="s">
        <v>848</v>
      </c>
      <c r="K764" s="153" t="s">
        <v>407</v>
      </c>
      <c r="L764" s="153" t="s">
        <v>2976</v>
      </c>
      <c r="M764" s="153" t="s">
        <v>409</v>
      </c>
      <c r="N764" s="153" t="s">
        <v>2977</v>
      </c>
      <c r="O764" s="170">
        <v>987.13</v>
      </c>
      <c r="P764" s="170">
        <v>987.13</v>
      </c>
      <c r="Q764" s="168" t="s">
        <v>245</v>
      </c>
      <c r="R764" s="168" t="str">
        <f t="shared" si="90"/>
        <v>B</v>
      </c>
      <c r="S764" s="154">
        <f t="shared" si="91"/>
        <v>29.613899999999997</v>
      </c>
    </row>
    <row r="765" spans="1:21">
      <c r="A765" s="153" t="s">
        <v>367</v>
      </c>
      <c r="B765" s="170">
        <v>1413</v>
      </c>
      <c r="C765" s="153" t="s">
        <v>2978</v>
      </c>
      <c r="D765" s="153" t="s">
        <v>2979</v>
      </c>
      <c r="F765" s="153" t="s">
        <v>403</v>
      </c>
      <c r="G765" s="153" t="s">
        <v>309</v>
      </c>
      <c r="H765" s="153" t="s">
        <v>420</v>
      </c>
      <c r="I765" s="153" t="s">
        <v>512</v>
      </c>
      <c r="J765" s="153" t="s">
        <v>419</v>
      </c>
      <c r="K765" s="153" t="s">
        <v>407</v>
      </c>
      <c r="L765" s="153" t="s">
        <v>422</v>
      </c>
      <c r="M765" s="153" t="s">
        <v>409</v>
      </c>
      <c r="N765" s="153" t="s">
        <v>1815</v>
      </c>
      <c r="O765" s="170">
        <v>3481.86</v>
      </c>
      <c r="P765" s="170">
        <v>3481.86</v>
      </c>
      <c r="Q765" s="168" t="s">
        <v>258</v>
      </c>
      <c r="R765" s="168" t="str">
        <f t="shared" si="90"/>
        <v>A</v>
      </c>
      <c r="S765" s="154">
        <f t="shared" si="91"/>
        <v>17.409300000000002</v>
      </c>
    </row>
    <row r="766" spans="1:21">
      <c r="A766" s="153" t="s">
        <v>367</v>
      </c>
      <c r="B766" s="170">
        <v>1421</v>
      </c>
      <c r="C766" s="153" t="s">
        <v>2980</v>
      </c>
      <c r="D766" s="153" t="s">
        <v>2981</v>
      </c>
      <c r="F766" s="153" t="s">
        <v>403</v>
      </c>
      <c r="G766" s="153" t="s">
        <v>309</v>
      </c>
      <c r="H766" s="153" t="s">
        <v>710</v>
      </c>
      <c r="I766" s="153" t="s">
        <v>553</v>
      </c>
      <c r="J766" s="153" t="s">
        <v>711</v>
      </c>
      <c r="K766" s="153" t="s">
        <v>407</v>
      </c>
      <c r="L766" s="153" t="s">
        <v>2982</v>
      </c>
      <c r="M766" s="153" t="s">
        <v>409</v>
      </c>
      <c r="N766" s="153" t="s">
        <v>1497</v>
      </c>
      <c r="O766" s="170">
        <v>2545.4699999999998</v>
      </c>
      <c r="P766" s="170">
        <v>2545.4699999999998</v>
      </c>
      <c r="Q766" s="168" t="s">
        <v>245</v>
      </c>
      <c r="R766" s="168" t="str">
        <f t="shared" si="90"/>
        <v>B</v>
      </c>
      <c r="S766" s="154">
        <f t="shared" si="91"/>
        <v>76.364099999999993</v>
      </c>
    </row>
    <row r="767" spans="1:21">
      <c r="A767" s="153" t="s">
        <v>367</v>
      </c>
      <c r="B767" s="170">
        <v>1442</v>
      </c>
      <c r="C767" s="153" t="s">
        <v>2983</v>
      </c>
      <c r="D767" s="153" t="s">
        <v>2984</v>
      </c>
      <c r="F767" s="153" t="s">
        <v>403</v>
      </c>
      <c r="G767" s="153" t="s">
        <v>309</v>
      </c>
      <c r="H767" s="153" t="s">
        <v>451</v>
      </c>
      <c r="I767" s="153" t="s">
        <v>576</v>
      </c>
      <c r="J767" s="153" t="s">
        <v>452</v>
      </c>
      <c r="K767" s="153" t="s">
        <v>407</v>
      </c>
      <c r="L767" s="153" t="s">
        <v>422</v>
      </c>
      <c r="M767" s="153" t="s">
        <v>409</v>
      </c>
      <c r="N767" s="153" t="s">
        <v>1815</v>
      </c>
      <c r="O767" s="170">
        <v>4195.63</v>
      </c>
      <c r="P767" s="170">
        <v>4195.63</v>
      </c>
      <c r="Q767" s="168" t="s">
        <v>258</v>
      </c>
      <c r="R767" s="168" t="str">
        <f t="shared" si="90"/>
        <v>A</v>
      </c>
      <c r="S767" s="154">
        <f t="shared" si="91"/>
        <v>20.978149999999999</v>
      </c>
    </row>
    <row r="768" spans="1:21">
      <c r="A768" s="153" t="s">
        <v>367</v>
      </c>
      <c r="B768" s="170">
        <v>1443</v>
      </c>
      <c r="C768" s="153" t="s">
        <v>2985</v>
      </c>
      <c r="D768" s="153" t="s">
        <v>2986</v>
      </c>
      <c r="F768" s="153" t="s">
        <v>403</v>
      </c>
      <c r="G768" s="153" t="s">
        <v>309</v>
      </c>
      <c r="H768" s="153" t="s">
        <v>705</v>
      </c>
      <c r="I768" s="153" t="s">
        <v>427</v>
      </c>
      <c r="J768" s="153" t="s">
        <v>479</v>
      </c>
      <c r="K768" s="153" t="s">
        <v>407</v>
      </c>
      <c r="L768" s="153" t="s">
        <v>422</v>
      </c>
      <c r="M768" s="153" t="s">
        <v>409</v>
      </c>
      <c r="N768" s="153" t="s">
        <v>1815</v>
      </c>
      <c r="O768" s="170">
        <v>3677.09</v>
      </c>
      <c r="P768" s="170">
        <v>3677.09</v>
      </c>
      <c r="Q768" s="168" t="s">
        <v>254</v>
      </c>
      <c r="R768" s="168" t="str">
        <f t="shared" si="90"/>
        <v>C</v>
      </c>
      <c r="S768" s="154">
        <f t="shared" si="91"/>
        <v>367.70900000000006</v>
      </c>
    </row>
    <row r="769" spans="1:19">
      <c r="A769" s="153" t="s">
        <v>367</v>
      </c>
      <c r="B769" s="170">
        <v>1445</v>
      </c>
      <c r="C769" s="153" t="s">
        <v>2987</v>
      </c>
      <c r="D769" s="153" t="s">
        <v>2400</v>
      </c>
      <c r="F769" s="153" t="s">
        <v>403</v>
      </c>
      <c r="G769" s="153" t="s">
        <v>309</v>
      </c>
      <c r="H769" s="153" t="s">
        <v>788</v>
      </c>
      <c r="I769" s="153" t="s">
        <v>427</v>
      </c>
      <c r="J769" s="153" t="s">
        <v>2988</v>
      </c>
      <c r="K769" s="153" t="s">
        <v>407</v>
      </c>
      <c r="L769" s="153" t="s">
        <v>2989</v>
      </c>
      <c r="M769" s="153" t="s">
        <v>409</v>
      </c>
      <c r="N769" s="153" t="s">
        <v>2990</v>
      </c>
      <c r="O769" s="170">
        <v>1361.56</v>
      </c>
      <c r="P769" s="170">
        <v>1361.56</v>
      </c>
      <c r="Q769" s="168" t="s">
        <v>258</v>
      </c>
      <c r="R769" s="168" t="str">
        <f t="shared" si="90"/>
        <v>A</v>
      </c>
      <c r="S769" s="154">
        <f t="shared" si="91"/>
        <v>6.8078000000000003</v>
      </c>
    </row>
    <row r="770" spans="1:19">
      <c r="A770" s="153" t="s">
        <v>367</v>
      </c>
      <c r="B770" s="170">
        <v>1452</v>
      </c>
      <c r="C770" s="153" t="s">
        <v>2991</v>
      </c>
      <c r="D770" s="153" t="s">
        <v>2992</v>
      </c>
      <c r="F770" s="153" t="s">
        <v>403</v>
      </c>
      <c r="G770" s="153" t="s">
        <v>309</v>
      </c>
      <c r="H770" s="153" t="s">
        <v>512</v>
      </c>
      <c r="I770" s="153" t="s">
        <v>512</v>
      </c>
      <c r="J770" s="153" t="s">
        <v>720</v>
      </c>
      <c r="K770" s="153" t="s">
        <v>407</v>
      </c>
      <c r="L770" s="153" t="s">
        <v>422</v>
      </c>
      <c r="M770" s="153" t="s">
        <v>409</v>
      </c>
      <c r="N770" s="153" t="s">
        <v>1815</v>
      </c>
      <c r="O770" s="170">
        <v>4195.63</v>
      </c>
      <c r="P770" s="170">
        <v>4195.63</v>
      </c>
      <c r="Q770" s="168" t="s">
        <v>245</v>
      </c>
      <c r="R770" s="168" t="str">
        <f t="shared" si="90"/>
        <v>B</v>
      </c>
      <c r="S770" s="154">
        <f t="shared" si="91"/>
        <v>125.8689</v>
      </c>
    </row>
    <row r="771" spans="1:19">
      <c r="A771" s="153" t="s">
        <v>367</v>
      </c>
      <c r="B771" s="170">
        <v>1463</v>
      </c>
      <c r="C771" s="153" t="s">
        <v>2993</v>
      </c>
      <c r="D771" s="153" t="s">
        <v>2994</v>
      </c>
      <c r="F771" s="153" t="s">
        <v>403</v>
      </c>
      <c r="G771" s="153" t="s">
        <v>309</v>
      </c>
      <c r="H771" s="153" t="s">
        <v>404</v>
      </c>
      <c r="I771" s="153" t="s">
        <v>1349</v>
      </c>
      <c r="J771" s="153" t="s">
        <v>406</v>
      </c>
      <c r="K771" s="153" t="s">
        <v>407</v>
      </c>
      <c r="L771" s="153" t="s">
        <v>2995</v>
      </c>
      <c r="M771" s="153" t="s">
        <v>409</v>
      </c>
      <c r="N771" s="153" t="s">
        <v>1775</v>
      </c>
      <c r="O771" s="170">
        <v>1686.31</v>
      </c>
      <c r="P771" s="170">
        <v>1686.31</v>
      </c>
      <c r="Q771" s="168" t="s">
        <v>258</v>
      </c>
      <c r="R771" s="168" t="str">
        <f t="shared" si="90"/>
        <v>A</v>
      </c>
      <c r="S771" s="154">
        <f t="shared" si="91"/>
        <v>8.4315499999999997</v>
      </c>
    </row>
    <row r="772" spans="1:19">
      <c r="A772" s="153" t="s">
        <v>367</v>
      </c>
      <c r="B772" s="170">
        <v>1472</v>
      </c>
      <c r="C772" s="153" t="s">
        <v>2996</v>
      </c>
      <c r="D772" s="153" t="s">
        <v>2997</v>
      </c>
      <c r="F772" s="153" t="s">
        <v>403</v>
      </c>
      <c r="G772" s="153" t="s">
        <v>309</v>
      </c>
      <c r="H772" s="153" t="s">
        <v>750</v>
      </c>
      <c r="I772" s="153" t="s">
        <v>750</v>
      </c>
      <c r="J772" s="153" t="s">
        <v>759</v>
      </c>
      <c r="K772" s="153" t="s">
        <v>407</v>
      </c>
      <c r="L772" s="153" t="s">
        <v>2998</v>
      </c>
      <c r="M772" s="153" t="s">
        <v>409</v>
      </c>
      <c r="N772" s="153" t="s">
        <v>824</v>
      </c>
      <c r="O772" s="170">
        <v>3228.26</v>
      </c>
      <c r="P772" s="170">
        <v>3228.26</v>
      </c>
      <c r="Q772" s="168" t="s">
        <v>258</v>
      </c>
      <c r="R772" s="168" t="str">
        <f t="shared" si="90"/>
        <v>A</v>
      </c>
      <c r="S772" s="154">
        <f t="shared" si="91"/>
        <v>16.141300000000001</v>
      </c>
    </row>
    <row r="773" spans="1:19">
      <c r="A773" s="153" t="s">
        <v>367</v>
      </c>
      <c r="B773" s="170">
        <v>1474</v>
      </c>
      <c r="C773" s="153" t="s">
        <v>2999</v>
      </c>
      <c r="D773" s="153" t="s">
        <v>3000</v>
      </c>
      <c r="F773" s="153" t="s">
        <v>403</v>
      </c>
      <c r="G773" s="153" t="s">
        <v>309</v>
      </c>
      <c r="H773" s="153" t="s">
        <v>413</v>
      </c>
      <c r="I773" s="153" t="s">
        <v>413</v>
      </c>
      <c r="J773" s="153" t="s">
        <v>414</v>
      </c>
      <c r="K773" s="153" t="s">
        <v>407</v>
      </c>
      <c r="L773" s="153" t="s">
        <v>415</v>
      </c>
      <c r="M773" s="153" t="s">
        <v>409</v>
      </c>
      <c r="N773" s="153" t="s">
        <v>1743</v>
      </c>
      <c r="O773" s="170">
        <v>1496.34</v>
      </c>
      <c r="P773" s="170">
        <v>1496.34</v>
      </c>
      <c r="Q773" s="168" t="s">
        <v>245</v>
      </c>
      <c r="R773" s="168" t="str">
        <f t="shared" si="90"/>
        <v>B</v>
      </c>
      <c r="S773" s="154">
        <f t="shared" si="91"/>
        <v>44.890199999999993</v>
      </c>
    </row>
    <row r="774" spans="1:19">
      <c r="A774" s="153" t="s">
        <v>367</v>
      </c>
      <c r="B774" s="170">
        <v>1476</v>
      </c>
      <c r="C774" s="153" t="s">
        <v>3001</v>
      </c>
      <c r="D774" s="153" t="s">
        <v>3002</v>
      </c>
      <c r="F774" s="153" t="s">
        <v>403</v>
      </c>
      <c r="G774" s="153" t="s">
        <v>309</v>
      </c>
      <c r="H774" s="153" t="s">
        <v>405</v>
      </c>
      <c r="I774" s="153" t="s">
        <v>405</v>
      </c>
      <c r="J774" s="153" t="s">
        <v>763</v>
      </c>
      <c r="K774" s="153" t="s">
        <v>407</v>
      </c>
      <c r="L774" s="153" t="s">
        <v>422</v>
      </c>
      <c r="M774" s="153" t="s">
        <v>409</v>
      </c>
      <c r="N774" s="153" t="s">
        <v>1815</v>
      </c>
      <c r="O774" s="170">
        <v>794.2</v>
      </c>
      <c r="P774" s="170">
        <v>794.2</v>
      </c>
      <c r="Q774" s="168" t="s">
        <v>258</v>
      </c>
      <c r="R774" s="168" t="str">
        <f t="shared" si="90"/>
        <v>A</v>
      </c>
      <c r="S774" s="154">
        <f t="shared" si="91"/>
        <v>3.9710000000000005</v>
      </c>
    </row>
    <row r="775" spans="1:19">
      <c r="A775" s="153" t="s">
        <v>367</v>
      </c>
      <c r="B775" s="170">
        <v>1487</v>
      </c>
      <c r="C775" s="153" t="s">
        <v>3003</v>
      </c>
      <c r="D775" s="153" t="s">
        <v>3004</v>
      </c>
      <c r="F775" s="153" t="s">
        <v>403</v>
      </c>
      <c r="G775" s="153" t="s">
        <v>309</v>
      </c>
      <c r="H775" s="153" t="s">
        <v>405</v>
      </c>
      <c r="I775" s="153" t="s">
        <v>492</v>
      </c>
      <c r="J775" s="153" t="s">
        <v>763</v>
      </c>
      <c r="K775" s="153" t="s">
        <v>407</v>
      </c>
      <c r="L775" s="153" t="s">
        <v>742</v>
      </c>
      <c r="M775" s="153" t="s">
        <v>409</v>
      </c>
      <c r="N775" s="153" t="s">
        <v>1762</v>
      </c>
      <c r="O775" s="170">
        <v>3044.92</v>
      </c>
      <c r="P775" s="170">
        <v>3044.92</v>
      </c>
      <c r="Q775" s="168" t="s">
        <v>245</v>
      </c>
      <c r="R775" s="168" t="str">
        <f t="shared" si="90"/>
        <v>B</v>
      </c>
      <c r="S775" s="154">
        <f t="shared" si="91"/>
        <v>91.3476</v>
      </c>
    </row>
    <row r="776" spans="1:19">
      <c r="A776" s="153" t="s">
        <v>367</v>
      </c>
      <c r="B776" s="170">
        <v>1495</v>
      </c>
      <c r="C776" s="153" t="s">
        <v>3005</v>
      </c>
      <c r="D776" s="153" t="s">
        <v>3006</v>
      </c>
      <c r="F776" s="153" t="s">
        <v>403</v>
      </c>
      <c r="G776" s="153" t="s">
        <v>309</v>
      </c>
      <c r="H776" s="153" t="s">
        <v>405</v>
      </c>
      <c r="I776" s="153" t="s">
        <v>405</v>
      </c>
      <c r="J776" s="153" t="s">
        <v>763</v>
      </c>
      <c r="K776" s="153" t="s">
        <v>407</v>
      </c>
      <c r="L776" s="153" t="s">
        <v>3007</v>
      </c>
      <c r="M776" s="153" t="s">
        <v>409</v>
      </c>
      <c r="N776" s="153" t="s">
        <v>2686</v>
      </c>
      <c r="O776" s="170">
        <v>3124.86</v>
      </c>
      <c r="P776" s="170">
        <v>3124.86</v>
      </c>
      <c r="Q776" s="168" t="s">
        <v>245</v>
      </c>
      <c r="R776" s="168" t="str">
        <f t="shared" si="90"/>
        <v>B</v>
      </c>
      <c r="S776" s="154">
        <f t="shared" si="91"/>
        <v>93.745800000000003</v>
      </c>
    </row>
    <row r="777" spans="1:19">
      <c r="A777" s="153" t="s">
        <v>367</v>
      </c>
      <c r="B777" s="170">
        <v>1499</v>
      </c>
      <c r="C777" s="153" t="s">
        <v>3008</v>
      </c>
      <c r="D777" s="153" t="s">
        <v>3009</v>
      </c>
      <c r="F777" s="153" t="s">
        <v>403</v>
      </c>
      <c r="G777" s="153" t="s">
        <v>309</v>
      </c>
      <c r="H777" s="153" t="s">
        <v>734</v>
      </c>
      <c r="I777" s="153" t="s">
        <v>610</v>
      </c>
      <c r="J777" s="153" t="s">
        <v>3010</v>
      </c>
      <c r="K777" s="153" t="s">
        <v>407</v>
      </c>
      <c r="L777" s="153" t="s">
        <v>422</v>
      </c>
      <c r="M777" s="153" t="s">
        <v>409</v>
      </c>
      <c r="N777" s="153" t="s">
        <v>1815</v>
      </c>
      <c r="O777" s="170">
        <v>4032.65</v>
      </c>
      <c r="P777" s="170">
        <v>4032.65</v>
      </c>
      <c r="Q777" s="168" t="s">
        <v>254</v>
      </c>
      <c r="R777" s="168" t="str">
        <f t="shared" si="90"/>
        <v>C</v>
      </c>
      <c r="S777" s="154">
        <f t="shared" si="91"/>
        <v>403.26500000000004</v>
      </c>
    </row>
    <row r="778" spans="1:19">
      <c r="A778" s="153" t="s">
        <v>367</v>
      </c>
      <c r="B778" s="170">
        <v>1506</v>
      </c>
      <c r="C778" s="153" t="s">
        <v>3011</v>
      </c>
      <c r="D778" s="153" t="s">
        <v>3012</v>
      </c>
      <c r="F778" s="153" t="s">
        <v>403</v>
      </c>
      <c r="G778" s="153" t="s">
        <v>309</v>
      </c>
      <c r="H778" s="153" t="s">
        <v>1860</v>
      </c>
      <c r="I778" s="153" t="s">
        <v>492</v>
      </c>
      <c r="J778" s="153" t="s">
        <v>694</v>
      </c>
      <c r="K778" s="153" t="s">
        <v>407</v>
      </c>
      <c r="L778" s="153" t="s">
        <v>422</v>
      </c>
      <c r="M778" s="153" t="s">
        <v>409</v>
      </c>
      <c r="N778" s="153" t="s">
        <v>1815</v>
      </c>
      <c r="O778" s="170">
        <v>4754.6499999999996</v>
      </c>
      <c r="P778" s="170">
        <v>4754.6499999999996</v>
      </c>
      <c r="Q778" s="168" t="s">
        <v>245</v>
      </c>
      <c r="R778" s="168" t="str">
        <f t="shared" si="90"/>
        <v>B</v>
      </c>
      <c r="S778" s="154">
        <f t="shared" si="91"/>
        <v>142.63949999999997</v>
      </c>
    </row>
    <row r="779" spans="1:19">
      <c r="A779" s="153" t="s">
        <v>367</v>
      </c>
      <c r="B779" s="170">
        <v>1507</v>
      </c>
      <c r="C779" s="153" t="s">
        <v>3013</v>
      </c>
      <c r="D779" s="153" t="s">
        <v>3014</v>
      </c>
      <c r="F779" s="153" t="s">
        <v>403</v>
      </c>
      <c r="G779" s="153" t="s">
        <v>309</v>
      </c>
      <c r="H779" s="153" t="s">
        <v>705</v>
      </c>
      <c r="I779" s="153" t="s">
        <v>427</v>
      </c>
      <c r="J779" s="153" t="s">
        <v>479</v>
      </c>
      <c r="K779" s="153" t="s">
        <v>407</v>
      </c>
      <c r="L779" s="153" t="s">
        <v>422</v>
      </c>
      <c r="M779" s="153" t="s">
        <v>409</v>
      </c>
      <c r="N779" s="153" t="s">
        <v>1815</v>
      </c>
      <c r="O779" s="170">
        <v>4662.6400000000003</v>
      </c>
      <c r="P779" s="170">
        <v>4662.6400000000003</v>
      </c>
      <c r="Q779" s="168" t="s">
        <v>258</v>
      </c>
      <c r="R779" s="168" t="str">
        <f t="shared" si="90"/>
        <v>A</v>
      </c>
      <c r="S779" s="154">
        <f t="shared" si="91"/>
        <v>23.313200000000002</v>
      </c>
    </row>
    <row r="780" spans="1:19">
      <c r="A780" s="153" t="s">
        <v>367</v>
      </c>
      <c r="B780" s="170">
        <v>1519</v>
      </c>
      <c r="C780" s="153" t="s">
        <v>3015</v>
      </c>
      <c r="D780" s="153" t="s">
        <v>3016</v>
      </c>
      <c r="F780" s="153" t="s">
        <v>403</v>
      </c>
      <c r="G780" s="153" t="s">
        <v>309</v>
      </c>
      <c r="H780" s="153" t="s">
        <v>710</v>
      </c>
      <c r="I780" s="153" t="s">
        <v>553</v>
      </c>
      <c r="J780" s="153" t="s">
        <v>711</v>
      </c>
      <c r="K780" s="153" t="s">
        <v>407</v>
      </c>
      <c r="L780" s="153" t="s">
        <v>1619</v>
      </c>
      <c r="M780" s="153" t="s">
        <v>409</v>
      </c>
      <c r="N780" s="153" t="s">
        <v>1837</v>
      </c>
      <c r="O780" s="170">
        <v>2645.83</v>
      </c>
      <c r="P780" s="170">
        <v>2645.83</v>
      </c>
      <c r="Q780" s="168" t="s">
        <v>245</v>
      </c>
      <c r="R780" s="168" t="str">
        <f t="shared" si="90"/>
        <v>B</v>
      </c>
      <c r="S780" s="154">
        <f t="shared" si="91"/>
        <v>79.374899999999997</v>
      </c>
    </row>
    <row r="781" spans="1:19">
      <c r="A781" s="153" t="s">
        <v>367</v>
      </c>
      <c r="B781" s="170">
        <v>1521</v>
      </c>
      <c r="C781" s="153" t="s">
        <v>3017</v>
      </c>
      <c r="D781" s="153" t="s">
        <v>3018</v>
      </c>
      <c r="F781" s="153" t="s">
        <v>403</v>
      </c>
      <c r="G781" s="153" t="s">
        <v>309</v>
      </c>
      <c r="H781" s="153" t="s">
        <v>532</v>
      </c>
      <c r="I781" s="153" t="s">
        <v>439</v>
      </c>
      <c r="J781" s="153" t="s">
        <v>734</v>
      </c>
      <c r="K781" s="153" t="s">
        <v>407</v>
      </c>
      <c r="L781" s="153" t="s">
        <v>422</v>
      </c>
      <c r="M781" s="153" t="s">
        <v>409</v>
      </c>
      <c r="N781" s="153" t="s">
        <v>1815</v>
      </c>
      <c r="O781" s="170">
        <v>4024.92</v>
      </c>
      <c r="P781" s="170">
        <v>4024.92</v>
      </c>
      <c r="Q781" s="168" t="s">
        <v>258</v>
      </c>
      <c r="R781" s="168" t="str">
        <f t="shared" si="90"/>
        <v>A</v>
      </c>
      <c r="S781" s="154">
        <f t="shared" si="91"/>
        <v>20.124600000000001</v>
      </c>
    </row>
    <row r="782" spans="1:19">
      <c r="A782" s="153" t="s">
        <v>367</v>
      </c>
      <c r="B782" s="170">
        <v>1522</v>
      </c>
      <c r="C782" s="153" t="s">
        <v>3019</v>
      </c>
      <c r="D782" s="153" t="s">
        <v>3020</v>
      </c>
      <c r="F782" s="153" t="s">
        <v>403</v>
      </c>
      <c r="G782" s="153" t="s">
        <v>309</v>
      </c>
      <c r="H782" s="153" t="s">
        <v>480</v>
      </c>
      <c r="I782" s="153" t="s">
        <v>427</v>
      </c>
      <c r="J782" s="153" t="s">
        <v>3021</v>
      </c>
      <c r="K782" s="153" t="s">
        <v>407</v>
      </c>
      <c r="L782" s="153" t="s">
        <v>422</v>
      </c>
      <c r="M782" s="153" t="s">
        <v>409</v>
      </c>
      <c r="N782" s="153" t="s">
        <v>1815</v>
      </c>
      <c r="O782" s="170">
        <v>4228.6899999999996</v>
      </c>
      <c r="P782" s="170">
        <v>4228.6899999999996</v>
      </c>
      <c r="Q782" s="168" t="s">
        <v>258</v>
      </c>
      <c r="R782" s="168" t="str">
        <f t="shared" si="90"/>
        <v>A</v>
      </c>
      <c r="S782" s="154">
        <f t="shared" si="91"/>
        <v>21.143449999999998</v>
      </c>
    </row>
    <row r="783" spans="1:19">
      <c r="A783" s="153" t="s">
        <v>367</v>
      </c>
      <c r="B783" s="170">
        <v>1533</v>
      </c>
      <c r="C783" s="153" t="s">
        <v>3022</v>
      </c>
      <c r="D783" s="153" t="s">
        <v>3023</v>
      </c>
      <c r="F783" s="153" t="s">
        <v>403</v>
      </c>
      <c r="G783" s="153" t="s">
        <v>309</v>
      </c>
      <c r="H783" s="153" t="s">
        <v>492</v>
      </c>
      <c r="I783" s="153" t="s">
        <v>610</v>
      </c>
      <c r="J783" s="153" t="s">
        <v>433</v>
      </c>
      <c r="K783" s="153" t="s">
        <v>407</v>
      </c>
      <c r="L783" s="153" t="s">
        <v>3024</v>
      </c>
      <c r="M783" s="153" t="s">
        <v>409</v>
      </c>
      <c r="N783" s="153" t="s">
        <v>1743</v>
      </c>
      <c r="O783" s="170">
        <v>1686.95</v>
      </c>
      <c r="P783" s="170">
        <v>1686.95</v>
      </c>
      <c r="Q783" s="168" t="s">
        <v>245</v>
      </c>
      <c r="R783" s="168" t="str">
        <f t="shared" si="90"/>
        <v>B</v>
      </c>
      <c r="S783" s="154">
        <f t="shared" si="91"/>
        <v>50.608499999999999</v>
      </c>
    </row>
    <row r="784" spans="1:19">
      <c r="A784" s="153" t="s">
        <v>367</v>
      </c>
      <c r="B784" s="170">
        <v>1537</v>
      </c>
      <c r="C784" s="153" t="s">
        <v>3025</v>
      </c>
      <c r="D784" s="153" t="s">
        <v>3026</v>
      </c>
      <c r="F784" s="153" t="s">
        <v>403</v>
      </c>
      <c r="G784" s="153" t="s">
        <v>309</v>
      </c>
      <c r="H784" s="153" t="s">
        <v>1604</v>
      </c>
      <c r="I784" s="153" t="s">
        <v>492</v>
      </c>
      <c r="J784" s="153" t="s">
        <v>1605</v>
      </c>
      <c r="K784" s="153" t="s">
        <v>407</v>
      </c>
      <c r="L784" s="153" t="s">
        <v>3027</v>
      </c>
      <c r="M784" s="153" t="s">
        <v>409</v>
      </c>
      <c r="N784" s="153" t="s">
        <v>3028</v>
      </c>
      <c r="O784" s="170">
        <v>1447.13</v>
      </c>
      <c r="P784" s="170">
        <v>1447.13</v>
      </c>
      <c r="Q784" s="168" t="s">
        <v>245</v>
      </c>
      <c r="R784" s="168" t="str">
        <f t="shared" si="90"/>
        <v>B</v>
      </c>
      <c r="S784" s="154">
        <f t="shared" si="91"/>
        <v>43.413899999999998</v>
      </c>
    </row>
    <row r="785" spans="1:21">
      <c r="A785" s="153" t="s">
        <v>367</v>
      </c>
      <c r="B785" s="170">
        <v>1540</v>
      </c>
      <c r="C785" s="153" t="s">
        <v>2969</v>
      </c>
      <c r="D785" s="153" t="s">
        <v>2975</v>
      </c>
      <c r="F785" s="153" t="s">
        <v>403</v>
      </c>
      <c r="G785" s="153" t="s">
        <v>309</v>
      </c>
      <c r="H785" s="153" t="s">
        <v>413</v>
      </c>
      <c r="I785" s="153" t="s">
        <v>413</v>
      </c>
      <c r="J785" s="153" t="s">
        <v>414</v>
      </c>
      <c r="K785" s="153" t="s">
        <v>1003</v>
      </c>
      <c r="L785" s="153" t="s">
        <v>3029</v>
      </c>
      <c r="M785" s="153" t="s">
        <v>409</v>
      </c>
      <c r="N785" s="153" t="s">
        <v>923</v>
      </c>
      <c r="O785" s="170">
        <v>2339.12</v>
      </c>
      <c r="P785" s="170">
        <v>2339.12</v>
      </c>
      <c r="Q785" s="168" t="s">
        <v>258</v>
      </c>
      <c r="R785" s="168" t="str">
        <f t="shared" si="90"/>
        <v>A</v>
      </c>
      <c r="S785" s="154">
        <f t="shared" si="91"/>
        <v>11.695599999999999</v>
      </c>
    </row>
    <row r="786" spans="1:21">
      <c r="A786" s="153" t="s">
        <v>367</v>
      </c>
      <c r="B786" s="170">
        <v>1555</v>
      </c>
      <c r="C786" s="153" t="s">
        <v>3030</v>
      </c>
      <c r="D786" s="153" t="s">
        <v>3031</v>
      </c>
      <c r="F786" s="153" t="s">
        <v>403</v>
      </c>
      <c r="G786" s="153" t="s">
        <v>309</v>
      </c>
      <c r="H786" s="153" t="s">
        <v>759</v>
      </c>
      <c r="I786" s="153" t="s">
        <v>405</v>
      </c>
      <c r="J786" s="153" t="s">
        <v>3032</v>
      </c>
      <c r="K786" s="153" t="s">
        <v>1003</v>
      </c>
      <c r="L786" s="153" t="s">
        <v>1850</v>
      </c>
      <c r="M786" s="153" t="s">
        <v>409</v>
      </c>
      <c r="N786" s="153" t="s">
        <v>765</v>
      </c>
      <c r="O786" s="170">
        <v>4442.3100000000004</v>
      </c>
      <c r="P786" s="170">
        <v>4442.3100000000004</v>
      </c>
      <c r="Q786" s="168" t="s">
        <v>258</v>
      </c>
      <c r="R786" s="168" t="str">
        <f t="shared" si="90"/>
        <v>A</v>
      </c>
      <c r="S786" s="154">
        <f t="shared" si="91"/>
        <v>22.211550000000003</v>
      </c>
    </row>
    <row r="787" spans="1:21">
      <c r="A787" s="153" t="s">
        <v>367</v>
      </c>
      <c r="B787" s="170">
        <v>1576</v>
      </c>
      <c r="C787" s="153" t="s">
        <v>3033</v>
      </c>
      <c r="D787" s="153" t="s">
        <v>3034</v>
      </c>
      <c r="F787" s="153" t="s">
        <v>403</v>
      </c>
      <c r="G787" s="153" t="s">
        <v>309</v>
      </c>
      <c r="H787" s="153" t="s">
        <v>492</v>
      </c>
      <c r="I787" s="153" t="s">
        <v>405</v>
      </c>
      <c r="J787" s="153" t="s">
        <v>433</v>
      </c>
      <c r="K787" s="153" t="s">
        <v>3035</v>
      </c>
      <c r="L787" s="153" t="s">
        <v>422</v>
      </c>
      <c r="M787" s="153" t="s">
        <v>409</v>
      </c>
      <c r="N787" s="153" t="s">
        <v>1815</v>
      </c>
      <c r="O787" s="170">
        <v>5146.38</v>
      </c>
      <c r="P787" s="170">
        <v>5146.38</v>
      </c>
      <c r="Q787" s="168" t="s">
        <v>254</v>
      </c>
      <c r="R787" s="168" t="str">
        <f t="shared" si="90"/>
        <v>C</v>
      </c>
      <c r="S787" s="154">
        <f t="shared" si="91"/>
        <v>514.63800000000003</v>
      </c>
    </row>
    <row r="788" spans="1:21">
      <c r="A788" s="153" t="s">
        <v>367</v>
      </c>
      <c r="B788" s="170">
        <v>1585</v>
      </c>
      <c r="C788" s="153" t="s">
        <v>3036</v>
      </c>
      <c r="D788" s="153" t="s">
        <v>3037</v>
      </c>
      <c r="F788" s="153" t="s">
        <v>403</v>
      </c>
      <c r="G788" s="153" t="s">
        <v>309</v>
      </c>
      <c r="H788" s="153" t="s">
        <v>512</v>
      </c>
      <c r="I788" s="153" t="s">
        <v>750</v>
      </c>
      <c r="J788" s="153" t="s">
        <v>720</v>
      </c>
      <c r="K788" s="153" t="s">
        <v>3035</v>
      </c>
      <c r="L788" s="153" t="s">
        <v>408</v>
      </c>
      <c r="M788" s="153" t="s">
        <v>409</v>
      </c>
      <c r="N788" s="153" t="s">
        <v>1892</v>
      </c>
      <c r="O788" s="170">
        <v>557.34</v>
      </c>
      <c r="P788" s="170">
        <v>557.34</v>
      </c>
      <c r="Q788" s="168" t="s">
        <v>258</v>
      </c>
      <c r="R788" s="168" t="str">
        <f t="shared" si="90"/>
        <v>A</v>
      </c>
      <c r="S788" s="154">
        <f t="shared" si="91"/>
        <v>2.7867000000000002</v>
      </c>
    </row>
    <row r="789" spans="1:21">
      <c r="A789" s="153" t="s">
        <v>367</v>
      </c>
      <c r="B789" s="170">
        <v>1596</v>
      </c>
      <c r="C789" s="153" t="s">
        <v>3038</v>
      </c>
      <c r="D789" s="153" t="s">
        <v>3039</v>
      </c>
      <c r="F789" s="153" t="s">
        <v>403</v>
      </c>
      <c r="G789" s="153" t="s">
        <v>309</v>
      </c>
      <c r="H789" s="153" t="s">
        <v>1320</v>
      </c>
      <c r="I789" s="153" t="s">
        <v>426</v>
      </c>
      <c r="J789" s="153" t="s">
        <v>1321</v>
      </c>
      <c r="K789" s="153" t="s">
        <v>3035</v>
      </c>
      <c r="L789" s="153" t="s">
        <v>422</v>
      </c>
      <c r="M789" s="153" t="s">
        <v>409</v>
      </c>
      <c r="N789" s="153" t="s">
        <v>1815</v>
      </c>
      <c r="O789" s="170">
        <v>5365.9</v>
      </c>
      <c r="P789" s="170">
        <v>5365.9</v>
      </c>
      <c r="Q789" s="168" t="s">
        <v>258</v>
      </c>
      <c r="R789" s="168" t="str">
        <f t="shared" si="90"/>
        <v>A</v>
      </c>
      <c r="S789" s="154">
        <f t="shared" si="91"/>
        <v>26.829499999999999</v>
      </c>
    </row>
    <row r="790" spans="1:21">
      <c r="A790" s="153" t="s">
        <v>367</v>
      </c>
      <c r="B790" s="170">
        <v>1601</v>
      </c>
      <c r="C790" s="153" t="s">
        <v>3040</v>
      </c>
      <c r="D790" s="153" t="s">
        <v>3041</v>
      </c>
      <c r="F790" s="153" t="s">
        <v>403</v>
      </c>
      <c r="G790" s="153" t="s">
        <v>309</v>
      </c>
      <c r="H790" s="153" t="s">
        <v>3042</v>
      </c>
      <c r="I790" s="153" t="s">
        <v>553</v>
      </c>
      <c r="J790" s="153" t="s">
        <v>3043</v>
      </c>
      <c r="K790" s="153" t="s">
        <v>3035</v>
      </c>
      <c r="L790" s="153" t="s">
        <v>422</v>
      </c>
      <c r="M790" s="153" t="s">
        <v>409</v>
      </c>
      <c r="N790" s="153" t="s">
        <v>1815</v>
      </c>
      <c r="O790" s="170">
        <v>5764.36</v>
      </c>
      <c r="P790" s="170">
        <v>5764.36</v>
      </c>
      <c r="Q790" s="168" t="s">
        <v>254</v>
      </c>
      <c r="R790" s="168" t="str">
        <f t="shared" si="90"/>
        <v>C</v>
      </c>
      <c r="S790" s="154">
        <f t="shared" si="91"/>
        <v>576.43600000000004</v>
      </c>
      <c r="T790" s="153">
        <v>2</v>
      </c>
      <c r="U790" s="153">
        <v>0</v>
      </c>
    </row>
    <row r="791" spans="1:21">
      <c r="A791" s="153" t="s">
        <v>367</v>
      </c>
      <c r="B791" s="170">
        <v>1621</v>
      </c>
      <c r="C791" s="153" t="s">
        <v>3044</v>
      </c>
      <c r="D791" s="153" t="s">
        <v>3045</v>
      </c>
      <c r="F791" s="153" t="s">
        <v>403</v>
      </c>
      <c r="G791" s="153" t="s">
        <v>309</v>
      </c>
      <c r="H791" s="153" t="s">
        <v>420</v>
      </c>
      <c r="I791" s="153" t="s">
        <v>405</v>
      </c>
      <c r="J791" s="153" t="s">
        <v>419</v>
      </c>
      <c r="K791" s="153" t="s">
        <v>3035</v>
      </c>
      <c r="L791" s="153" t="s">
        <v>422</v>
      </c>
      <c r="M791" s="153" t="s">
        <v>409</v>
      </c>
      <c r="N791" s="153" t="s">
        <v>1815</v>
      </c>
      <c r="O791" s="170">
        <v>6312.47</v>
      </c>
      <c r="P791" s="170">
        <v>6312.47</v>
      </c>
      <c r="Q791" s="168" t="s">
        <v>254</v>
      </c>
      <c r="R791" s="168" t="str">
        <f t="shared" si="90"/>
        <v>C</v>
      </c>
      <c r="S791" s="154">
        <f t="shared" si="91"/>
        <v>631.24700000000007</v>
      </c>
    </row>
    <row r="792" spans="1:21">
      <c r="A792" s="153" t="s">
        <v>367</v>
      </c>
      <c r="B792" s="170">
        <v>1641</v>
      </c>
      <c r="C792" s="153" t="s">
        <v>3046</v>
      </c>
      <c r="D792" s="153" t="s">
        <v>3047</v>
      </c>
      <c r="F792" s="153" t="s">
        <v>403</v>
      </c>
      <c r="G792" s="153" t="s">
        <v>4</v>
      </c>
      <c r="H792" s="153" t="s">
        <v>420</v>
      </c>
      <c r="I792" s="153" t="s">
        <v>576</v>
      </c>
      <c r="J792" s="153" t="s">
        <v>419</v>
      </c>
      <c r="K792" s="153" t="s">
        <v>3035</v>
      </c>
      <c r="L792" s="153" t="s">
        <v>3048</v>
      </c>
      <c r="M792" s="153" t="s">
        <v>409</v>
      </c>
      <c r="N792" s="153" t="s">
        <v>1635</v>
      </c>
      <c r="O792" s="170">
        <v>5405.71</v>
      </c>
      <c r="P792" s="170">
        <v>5405.71</v>
      </c>
      <c r="Q792" s="168" t="s">
        <v>254</v>
      </c>
      <c r="R792" s="168" t="str">
        <f t="shared" si="90"/>
        <v>C</v>
      </c>
      <c r="S792" s="154">
        <f t="shared" si="91"/>
        <v>540.57100000000003</v>
      </c>
    </row>
    <row r="793" spans="1:21">
      <c r="A793" s="153" t="s">
        <v>367</v>
      </c>
      <c r="B793" s="170">
        <v>1648</v>
      </c>
      <c r="C793" s="153" t="s">
        <v>3049</v>
      </c>
      <c r="D793" s="153" t="s">
        <v>3050</v>
      </c>
      <c r="F793" s="153" t="s">
        <v>403</v>
      </c>
      <c r="G793" s="153" t="s">
        <v>309</v>
      </c>
      <c r="H793" s="153" t="s">
        <v>1321</v>
      </c>
      <c r="I793" s="153" t="s">
        <v>426</v>
      </c>
      <c r="J793" s="153" t="s">
        <v>480</v>
      </c>
      <c r="K793" s="153" t="s">
        <v>3035</v>
      </c>
      <c r="L793" s="153" t="s">
        <v>422</v>
      </c>
      <c r="M793" s="153" t="s">
        <v>409</v>
      </c>
      <c r="N793" s="153" t="s">
        <v>1815</v>
      </c>
      <c r="O793" s="170">
        <v>6359.42</v>
      </c>
      <c r="P793" s="170">
        <v>6359.42</v>
      </c>
      <c r="Q793" s="168" t="s">
        <v>245</v>
      </c>
      <c r="R793" s="168" t="str">
        <f t="shared" si="90"/>
        <v>B</v>
      </c>
      <c r="S793" s="154">
        <f t="shared" si="91"/>
        <v>190.7826</v>
      </c>
    </row>
    <row r="794" spans="1:21">
      <c r="A794" s="153" t="s">
        <v>367</v>
      </c>
      <c r="B794" s="170">
        <v>1655</v>
      </c>
      <c r="C794" s="153" t="s">
        <v>3051</v>
      </c>
      <c r="D794" s="153" t="s">
        <v>3052</v>
      </c>
      <c r="F794" s="153" t="s">
        <v>403</v>
      </c>
      <c r="G794" s="153" t="s">
        <v>4</v>
      </c>
      <c r="H794" s="153" t="s">
        <v>513</v>
      </c>
      <c r="I794" s="153" t="s">
        <v>576</v>
      </c>
      <c r="J794" s="153" t="s">
        <v>485</v>
      </c>
      <c r="K794" s="153" t="s">
        <v>3035</v>
      </c>
      <c r="L794" s="153" t="s">
        <v>422</v>
      </c>
      <c r="M794" s="153" t="s">
        <v>409</v>
      </c>
      <c r="N794" s="153" t="s">
        <v>1815</v>
      </c>
      <c r="O794" s="170">
        <v>6826.54</v>
      </c>
      <c r="P794" s="170">
        <v>6826.54</v>
      </c>
      <c r="Q794" s="168" t="s">
        <v>245</v>
      </c>
      <c r="R794" s="168" t="str">
        <f t="shared" si="90"/>
        <v>B</v>
      </c>
      <c r="S794" s="154">
        <f t="shared" si="91"/>
        <v>204.7962</v>
      </c>
    </row>
    <row r="795" spans="1:21">
      <c r="A795" s="153" t="s">
        <v>367</v>
      </c>
      <c r="B795" s="170">
        <v>1667</v>
      </c>
      <c r="C795" s="153" t="s">
        <v>3053</v>
      </c>
      <c r="D795" s="153" t="s">
        <v>3054</v>
      </c>
      <c r="F795" s="153" t="s">
        <v>403</v>
      </c>
      <c r="G795" s="153" t="s">
        <v>4</v>
      </c>
      <c r="H795" s="153" t="s">
        <v>710</v>
      </c>
      <c r="I795" s="153" t="s">
        <v>413</v>
      </c>
      <c r="J795" s="153" t="s">
        <v>711</v>
      </c>
      <c r="K795" s="153" t="s">
        <v>3035</v>
      </c>
      <c r="L795" s="153" t="s">
        <v>422</v>
      </c>
      <c r="M795" s="153" t="s">
        <v>409</v>
      </c>
      <c r="N795" s="153" t="s">
        <v>1815</v>
      </c>
      <c r="O795" s="170">
        <v>6841.47</v>
      </c>
      <c r="P795" s="170">
        <v>6841.47</v>
      </c>
      <c r="Q795" s="168" t="s">
        <v>258</v>
      </c>
      <c r="R795" s="168" t="str">
        <f t="shared" si="90"/>
        <v>A</v>
      </c>
      <c r="S795" s="154">
        <f t="shared" si="91"/>
        <v>34.207350000000005</v>
      </c>
    </row>
    <row r="796" spans="1:21">
      <c r="A796" s="153" t="s">
        <v>367</v>
      </c>
      <c r="B796" s="170">
        <v>1669</v>
      </c>
      <c r="C796" s="153" t="s">
        <v>3055</v>
      </c>
      <c r="D796" s="153" t="s">
        <v>3056</v>
      </c>
      <c r="F796" s="153" t="s">
        <v>403</v>
      </c>
      <c r="G796" s="153" t="s">
        <v>4</v>
      </c>
      <c r="H796" s="153" t="s">
        <v>710</v>
      </c>
      <c r="I796" s="153" t="s">
        <v>413</v>
      </c>
      <c r="J796" s="153" t="s">
        <v>711</v>
      </c>
      <c r="K796" s="153" t="s">
        <v>684</v>
      </c>
      <c r="L796" s="153" t="s">
        <v>3057</v>
      </c>
      <c r="M796" s="153" t="s">
        <v>409</v>
      </c>
      <c r="N796" s="153" t="s">
        <v>773</v>
      </c>
      <c r="O796" s="170">
        <v>6426.02</v>
      </c>
      <c r="P796" s="170">
        <v>6426.02</v>
      </c>
      <c r="Q796" s="168" t="s">
        <v>258</v>
      </c>
      <c r="R796" s="168" t="str">
        <f t="shared" si="90"/>
        <v>A</v>
      </c>
      <c r="S796" s="154">
        <f t="shared" si="91"/>
        <v>32.130100000000006</v>
      </c>
    </row>
    <row r="797" spans="1:21">
      <c r="A797" s="153" t="s">
        <v>367</v>
      </c>
      <c r="B797" s="170">
        <v>1681</v>
      </c>
      <c r="C797" s="153" t="s">
        <v>3058</v>
      </c>
      <c r="D797" s="153" t="s">
        <v>3059</v>
      </c>
      <c r="F797" s="153" t="s">
        <v>403</v>
      </c>
      <c r="G797" s="153" t="s">
        <v>4</v>
      </c>
      <c r="H797" s="153" t="s">
        <v>1090</v>
      </c>
      <c r="I797" s="153" t="s">
        <v>426</v>
      </c>
      <c r="J797" s="153" t="s">
        <v>1091</v>
      </c>
      <c r="K797" s="153" t="s">
        <v>700</v>
      </c>
      <c r="L797" s="153" t="s">
        <v>3060</v>
      </c>
      <c r="M797" s="153" t="s">
        <v>409</v>
      </c>
      <c r="N797" s="153" t="s">
        <v>2035</v>
      </c>
      <c r="O797" s="170">
        <v>1902.91</v>
      </c>
      <c r="P797" s="170">
        <v>1902.91</v>
      </c>
      <c r="Q797" s="168" t="s">
        <v>254</v>
      </c>
      <c r="R797" s="168" t="str">
        <f t="shared" si="90"/>
        <v>C</v>
      </c>
      <c r="S797" s="154">
        <f t="shared" si="91"/>
        <v>190.29100000000003</v>
      </c>
    </row>
    <row r="798" spans="1:21">
      <c r="A798" s="153" t="s">
        <v>367</v>
      </c>
      <c r="B798" s="170">
        <v>1682</v>
      </c>
      <c r="C798" s="153" t="s">
        <v>3061</v>
      </c>
      <c r="D798" s="153" t="s">
        <v>3062</v>
      </c>
      <c r="F798" s="153" t="s">
        <v>403</v>
      </c>
      <c r="G798" s="153" t="s">
        <v>4</v>
      </c>
      <c r="H798" s="153" t="s">
        <v>1090</v>
      </c>
      <c r="I798" s="153" t="s">
        <v>413</v>
      </c>
      <c r="J798" s="153" t="s">
        <v>1091</v>
      </c>
      <c r="K798" s="153" t="s">
        <v>3035</v>
      </c>
      <c r="L798" s="153" t="s">
        <v>1350</v>
      </c>
      <c r="M798" s="153" t="s">
        <v>409</v>
      </c>
      <c r="N798" s="153" t="s">
        <v>3063</v>
      </c>
      <c r="O798" s="170">
        <v>3763.19</v>
      </c>
      <c r="P798" s="170">
        <v>3763.19</v>
      </c>
      <c r="Q798" s="168" t="s">
        <v>254</v>
      </c>
      <c r="R798" s="168" t="str">
        <f t="shared" si="90"/>
        <v>C</v>
      </c>
      <c r="S798" s="154">
        <f t="shared" si="91"/>
        <v>376.31900000000002</v>
      </c>
    </row>
    <row r="799" spans="1:21">
      <c r="A799" s="153" t="s">
        <v>367</v>
      </c>
      <c r="B799" s="170">
        <v>1683</v>
      </c>
      <c r="C799" s="153" t="s">
        <v>3064</v>
      </c>
      <c r="D799" s="153" t="s">
        <v>3065</v>
      </c>
      <c r="F799" s="153" t="s">
        <v>403</v>
      </c>
      <c r="G799" s="153" t="s">
        <v>4</v>
      </c>
      <c r="H799" s="153" t="s">
        <v>3066</v>
      </c>
      <c r="I799" s="153" t="s">
        <v>426</v>
      </c>
      <c r="J799" s="153" t="s">
        <v>3067</v>
      </c>
      <c r="K799" s="153" t="s">
        <v>3035</v>
      </c>
      <c r="L799" s="153" t="s">
        <v>3068</v>
      </c>
      <c r="M799" s="153" t="s">
        <v>409</v>
      </c>
      <c r="N799" s="153" t="s">
        <v>3069</v>
      </c>
      <c r="O799" s="170">
        <v>3283.64</v>
      </c>
      <c r="P799" s="170">
        <v>3283.64</v>
      </c>
      <c r="Q799" s="168" t="s">
        <v>254</v>
      </c>
      <c r="R799" s="168" t="str">
        <f t="shared" si="90"/>
        <v>C</v>
      </c>
      <c r="S799" s="154">
        <f t="shared" si="91"/>
        <v>328.36400000000003</v>
      </c>
    </row>
    <row r="800" spans="1:21">
      <c r="A800" s="153" t="s">
        <v>367</v>
      </c>
      <c r="B800" s="170">
        <v>1692</v>
      </c>
      <c r="C800" s="153" t="s">
        <v>3070</v>
      </c>
      <c r="D800" s="153" t="s">
        <v>1799</v>
      </c>
      <c r="F800" s="153" t="s">
        <v>403</v>
      </c>
      <c r="G800" s="153" t="s">
        <v>309</v>
      </c>
      <c r="H800" s="153" t="s">
        <v>512</v>
      </c>
      <c r="I800" s="153" t="s">
        <v>512</v>
      </c>
      <c r="J800" s="153" t="s">
        <v>720</v>
      </c>
      <c r="K800" s="153" t="s">
        <v>3035</v>
      </c>
      <c r="L800" s="153" t="s">
        <v>1655</v>
      </c>
      <c r="M800" s="153" t="s">
        <v>409</v>
      </c>
      <c r="N800" s="153" t="s">
        <v>773</v>
      </c>
      <c r="O800" s="170">
        <v>4304.55</v>
      </c>
      <c r="P800" s="170">
        <v>4304.55</v>
      </c>
      <c r="Q800" s="168" t="s">
        <v>258</v>
      </c>
      <c r="R800" s="168" t="str">
        <f t="shared" si="90"/>
        <v>A</v>
      </c>
      <c r="S800" s="154">
        <f t="shared" si="91"/>
        <v>21.522750000000002</v>
      </c>
    </row>
    <row r="801" spans="1:19">
      <c r="A801" s="153" t="s">
        <v>367</v>
      </c>
      <c r="B801" s="170">
        <v>2015052</v>
      </c>
      <c r="C801" s="153" t="s">
        <v>3071</v>
      </c>
      <c r="D801" s="153" t="s">
        <v>3072</v>
      </c>
      <c r="F801" s="153" t="s">
        <v>403</v>
      </c>
      <c r="G801" s="153" t="s">
        <v>4</v>
      </c>
      <c r="H801" s="153" t="s">
        <v>439</v>
      </c>
      <c r="I801" s="153" t="s">
        <v>971</v>
      </c>
      <c r="J801" s="153" t="s">
        <v>440</v>
      </c>
      <c r="K801" s="153" t="s">
        <v>407</v>
      </c>
      <c r="L801" s="153" t="s">
        <v>422</v>
      </c>
      <c r="M801" s="153" t="s">
        <v>409</v>
      </c>
      <c r="N801" s="153" t="s">
        <v>1815</v>
      </c>
      <c r="O801" s="170">
        <v>7166.13</v>
      </c>
      <c r="P801" s="170">
        <v>7166.13</v>
      </c>
      <c r="Q801" s="168" t="s">
        <v>258</v>
      </c>
      <c r="R801" s="168" t="str">
        <f t="shared" si="90"/>
        <v>A</v>
      </c>
      <c r="S801" s="154">
        <f t="shared" si="91"/>
        <v>35.830649999999999</v>
      </c>
    </row>
    <row r="802" spans="1:19">
      <c r="A802" s="153" t="s">
        <v>367</v>
      </c>
      <c r="B802" s="170">
        <v>2016148</v>
      </c>
      <c r="C802" s="153" t="s">
        <v>3073</v>
      </c>
      <c r="D802" s="153" t="s">
        <v>1367</v>
      </c>
      <c r="F802" s="153" t="s">
        <v>403</v>
      </c>
      <c r="G802" s="153" t="s">
        <v>4</v>
      </c>
      <c r="H802" s="153" t="s">
        <v>426</v>
      </c>
      <c r="I802" s="153" t="s">
        <v>405</v>
      </c>
      <c r="J802" s="153" t="s">
        <v>428</v>
      </c>
      <c r="K802" s="153" t="s">
        <v>407</v>
      </c>
      <c r="L802" s="153" t="s">
        <v>3074</v>
      </c>
      <c r="M802" s="153" t="s">
        <v>409</v>
      </c>
      <c r="N802" s="153" t="s">
        <v>1200</v>
      </c>
      <c r="O802" s="170">
        <v>11849.61</v>
      </c>
      <c r="P802" s="170">
        <v>11849.61</v>
      </c>
      <c r="Q802" s="168" t="s">
        <v>258</v>
      </c>
      <c r="R802" s="168" t="str">
        <f t="shared" si="90"/>
        <v>A</v>
      </c>
      <c r="S802" s="154">
        <f t="shared" si="91"/>
        <v>59.248050000000006</v>
      </c>
    </row>
    <row r="803" spans="1:19">
      <c r="A803" s="153" t="s">
        <v>367</v>
      </c>
      <c r="B803" s="170">
        <v>2016188</v>
      </c>
      <c r="C803" s="153" t="s">
        <v>3075</v>
      </c>
      <c r="D803" s="153" t="s">
        <v>3076</v>
      </c>
      <c r="F803" s="153" t="s">
        <v>403</v>
      </c>
      <c r="G803" s="153" t="s">
        <v>4</v>
      </c>
      <c r="H803" s="153" t="s">
        <v>513</v>
      </c>
      <c r="I803" s="153" t="s">
        <v>426</v>
      </c>
      <c r="J803" s="153" t="s">
        <v>485</v>
      </c>
      <c r="K803" s="153" t="s">
        <v>407</v>
      </c>
      <c r="L803" s="153" t="s">
        <v>1619</v>
      </c>
      <c r="M803" s="153" t="s">
        <v>409</v>
      </c>
      <c r="N803" s="153" t="s">
        <v>1837</v>
      </c>
      <c r="O803" s="170">
        <v>5815.14</v>
      </c>
      <c r="P803" s="170">
        <v>5815.14</v>
      </c>
      <c r="Q803" s="168" t="s">
        <v>258</v>
      </c>
      <c r="R803" s="168" t="str">
        <f t="shared" si="90"/>
        <v>A</v>
      </c>
      <c r="S803" s="154">
        <f t="shared" si="91"/>
        <v>29.075700000000001</v>
      </c>
    </row>
    <row r="804" spans="1:19">
      <c r="A804" s="153" t="s">
        <v>367</v>
      </c>
      <c r="B804" s="170">
        <v>2016192</v>
      </c>
      <c r="C804" s="153" t="s">
        <v>3077</v>
      </c>
      <c r="D804" s="153" t="s">
        <v>3078</v>
      </c>
      <c r="F804" s="153" t="s">
        <v>403</v>
      </c>
      <c r="G804" s="153" t="s">
        <v>4</v>
      </c>
      <c r="H804" s="153" t="s">
        <v>971</v>
      </c>
      <c r="I804" s="153" t="s">
        <v>413</v>
      </c>
      <c r="J804" s="153" t="s">
        <v>1324</v>
      </c>
      <c r="K804" s="153" t="s">
        <v>407</v>
      </c>
      <c r="L804" s="153" t="s">
        <v>3079</v>
      </c>
      <c r="M804" s="153" t="s">
        <v>409</v>
      </c>
      <c r="N804" s="153" t="s">
        <v>3080</v>
      </c>
      <c r="O804" s="170">
        <v>5546.73</v>
      </c>
      <c r="P804" s="170">
        <v>5546.73</v>
      </c>
      <c r="Q804" s="168" t="s">
        <v>258</v>
      </c>
      <c r="R804" s="168" t="str">
        <f t="shared" si="90"/>
        <v>A</v>
      </c>
      <c r="S804" s="154">
        <f t="shared" si="91"/>
        <v>27.733649999999997</v>
      </c>
    </row>
    <row r="805" spans="1:19">
      <c r="A805" s="153" t="s">
        <v>367</v>
      </c>
      <c r="B805" s="170">
        <v>2016194</v>
      </c>
      <c r="C805" s="153" t="s">
        <v>3081</v>
      </c>
      <c r="D805" s="153" t="s">
        <v>3082</v>
      </c>
      <c r="F805" s="153" t="s">
        <v>403</v>
      </c>
      <c r="G805" s="153" t="s">
        <v>4</v>
      </c>
      <c r="H805" s="153" t="s">
        <v>750</v>
      </c>
      <c r="I805" s="153" t="s">
        <v>750</v>
      </c>
      <c r="J805" s="153" t="s">
        <v>759</v>
      </c>
      <c r="K805" s="153" t="s">
        <v>407</v>
      </c>
      <c r="L805" s="153" t="s">
        <v>2270</v>
      </c>
      <c r="M805" s="153" t="s">
        <v>409</v>
      </c>
      <c r="N805" s="153" t="s">
        <v>3083</v>
      </c>
      <c r="O805" s="170">
        <v>7610.7</v>
      </c>
      <c r="P805" s="170">
        <v>7610.7</v>
      </c>
      <c r="Q805" s="168" t="s">
        <v>258</v>
      </c>
      <c r="R805" s="168" t="str">
        <f t="shared" si="90"/>
        <v>A</v>
      </c>
      <c r="S805" s="154">
        <f t="shared" si="91"/>
        <v>38.0535</v>
      </c>
    </row>
    <row r="806" spans="1:19">
      <c r="A806" s="153" t="s">
        <v>367</v>
      </c>
      <c r="B806" s="170">
        <v>2016195</v>
      </c>
      <c r="C806" s="153" t="s">
        <v>3084</v>
      </c>
      <c r="D806" s="153" t="s">
        <v>3085</v>
      </c>
      <c r="F806" s="153" t="s">
        <v>403</v>
      </c>
      <c r="G806" s="153" t="s">
        <v>309</v>
      </c>
      <c r="H806" s="153" t="s">
        <v>971</v>
      </c>
      <c r="I806" s="153" t="s">
        <v>553</v>
      </c>
      <c r="J806" s="153" t="s">
        <v>1324</v>
      </c>
      <c r="K806" s="153" t="s">
        <v>407</v>
      </c>
      <c r="L806" s="153" t="s">
        <v>3086</v>
      </c>
      <c r="M806" s="153" t="s">
        <v>409</v>
      </c>
      <c r="N806" s="153" t="s">
        <v>3087</v>
      </c>
      <c r="O806" s="170">
        <v>7250.07</v>
      </c>
      <c r="P806" s="170">
        <v>7250.07</v>
      </c>
      <c r="Q806" s="168" t="s">
        <v>258</v>
      </c>
      <c r="R806" s="168" t="str">
        <f t="shared" si="90"/>
        <v>A</v>
      </c>
      <c r="S806" s="154">
        <f t="shared" si="91"/>
        <v>36.250349999999997</v>
      </c>
    </row>
    <row r="807" spans="1:19">
      <c r="A807" s="153" t="s">
        <v>367</v>
      </c>
      <c r="B807" s="170">
        <v>2016210</v>
      </c>
      <c r="C807" s="153" t="s">
        <v>3088</v>
      </c>
      <c r="D807" s="153" t="s">
        <v>3089</v>
      </c>
      <c r="F807" s="153" t="s">
        <v>403</v>
      </c>
      <c r="G807" s="153" t="s">
        <v>309</v>
      </c>
      <c r="H807" s="153" t="s">
        <v>610</v>
      </c>
      <c r="I807" s="153" t="s">
        <v>426</v>
      </c>
      <c r="J807" s="153" t="s">
        <v>683</v>
      </c>
      <c r="K807" s="153" t="s">
        <v>407</v>
      </c>
      <c r="L807" s="153" t="s">
        <v>582</v>
      </c>
      <c r="M807" s="153" t="s">
        <v>409</v>
      </c>
      <c r="N807" s="153" t="s">
        <v>1700</v>
      </c>
      <c r="O807" s="170">
        <v>22146.240000000002</v>
      </c>
      <c r="P807" s="170">
        <v>22146.240000000002</v>
      </c>
      <c r="Q807" s="168" t="s">
        <v>245</v>
      </c>
      <c r="R807" s="168" t="str">
        <f t="shared" si="90"/>
        <v>B</v>
      </c>
      <c r="S807" s="154">
        <f t="shared" si="91"/>
        <v>664.38720000000001</v>
      </c>
    </row>
    <row r="808" spans="1:19">
      <c r="A808" s="153" t="s">
        <v>367</v>
      </c>
      <c r="B808" s="170">
        <v>2016215</v>
      </c>
      <c r="C808" s="153" t="s">
        <v>3090</v>
      </c>
      <c r="D808" s="153" t="s">
        <v>3091</v>
      </c>
      <c r="F808" s="153" t="s">
        <v>403</v>
      </c>
      <c r="G808" s="153" t="s">
        <v>4</v>
      </c>
      <c r="H808" s="153" t="s">
        <v>683</v>
      </c>
      <c r="I808" s="153" t="s">
        <v>426</v>
      </c>
      <c r="J808" s="153" t="s">
        <v>2216</v>
      </c>
      <c r="K808" s="153" t="s">
        <v>407</v>
      </c>
      <c r="L808" s="153" t="s">
        <v>991</v>
      </c>
      <c r="M808" s="153" t="s">
        <v>409</v>
      </c>
      <c r="N808" s="153" t="s">
        <v>3092</v>
      </c>
      <c r="O808" s="170">
        <v>4758.3100000000004</v>
      </c>
      <c r="P808" s="170">
        <v>4758.3100000000004</v>
      </c>
      <c r="Q808" s="168" t="s">
        <v>245</v>
      </c>
      <c r="R808" s="168" t="str">
        <f t="shared" si="90"/>
        <v>B</v>
      </c>
      <c r="S808" s="154">
        <f t="shared" si="91"/>
        <v>142.74930000000001</v>
      </c>
    </row>
    <row r="809" spans="1:19">
      <c r="A809" s="153" t="s">
        <v>367</v>
      </c>
      <c r="B809" s="170">
        <v>2016236</v>
      </c>
      <c r="C809" s="153" t="s">
        <v>3053</v>
      </c>
      <c r="D809" s="153" t="s">
        <v>3054</v>
      </c>
      <c r="F809" s="153" t="s">
        <v>403</v>
      </c>
      <c r="G809" s="153" t="s">
        <v>4</v>
      </c>
      <c r="H809" s="153" t="s">
        <v>576</v>
      </c>
      <c r="I809" s="153" t="s">
        <v>426</v>
      </c>
      <c r="J809" s="153" t="s">
        <v>776</v>
      </c>
      <c r="K809" s="153" t="s">
        <v>407</v>
      </c>
      <c r="L809" s="153" t="s">
        <v>3093</v>
      </c>
      <c r="M809" s="153" t="s">
        <v>409</v>
      </c>
      <c r="N809" s="153" t="s">
        <v>1901</v>
      </c>
      <c r="O809" s="170">
        <v>9225.8700000000008</v>
      </c>
      <c r="P809" s="170">
        <v>9225.8700000000008</v>
      </c>
      <c r="Q809" s="168" t="s">
        <v>258</v>
      </c>
      <c r="R809" s="168" t="str">
        <f t="shared" si="90"/>
        <v>A</v>
      </c>
      <c r="S809" s="154">
        <f t="shared" si="91"/>
        <v>46.129350000000002</v>
      </c>
    </row>
    <row r="810" spans="1:19">
      <c r="A810" s="153" t="s">
        <v>367</v>
      </c>
      <c r="B810" s="170">
        <v>2016245</v>
      </c>
      <c r="C810" s="153" t="s">
        <v>3094</v>
      </c>
      <c r="D810" s="153" t="s">
        <v>3095</v>
      </c>
      <c r="F810" s="153" t="s">
        <v>403</v>
      </c>
      <c r="G810" s="153" t="s">
        <v>4</v>
      </c>
      <c r="H810" s="153" t="s">
        <v>532</v>
      </c>
      <c r="I810" s="153" t="s">
        <v>532</v>
      </c>
      <c r="J810" s="153" t="s">
        <v>734</v>
      </c>
      <c r="K810" s="153" t="s">
        <v>407</v>
      </c>
      <c r="L810" s="153" t="s">
        <v>3096</v>
      </c>
      <c r="M810" s="153" t="s">
        <v>409</v>
      </c>
      <c r="N810" s="153" t="s">
        <v>3097</v>
      </c>
      <c r="O810" s="170">
        <v>8454.18</v>
      </c>
      <c r="P810" s="170">
        <v>8454.18</v>
      </c>
      <c r="Q810" s="168" t="s">
        <v>245</v>
      </c>
      <c r="R810" s="168" t="str">
        <f t="shared" si="90"/>
        <v>B</v>
      </c>
      <c r="S810" s="154">
        <f t="shared" si="91"/>
        <v>253.62540000000001</v>
      </c>
    </row>
    <row r="811" spans="1:19">
      <c r="A811" s="153" t="s">
        <v>367</v>
      </c>
      <c r="B811" s="170">
        <v>2016254</v>
      </c>
      <c r="C811" s="153" t="s">
        <v>3098</v>
      </c>
      <c r="D811" s="153" t="s">
        <v>3099</v>
      </c>
      <c r="F811" s="153" t="s">
        <v>403</v>
      </c>
      <c r="G811" s="153" t="s">
        <v>309</v>
      </c>
      <c r="H811" s="153" t="s">
        <v>705</v>
      </c>
      <c r="I811" s="153" t="s">
        <v>427</v>
      </c>
      <c r="J811" s="153" t="s">
        <v>479</v>
      </c>
      <c r="K811" s="153" t="s">
        <v>407</v>
      </c>
      <c r="L811" s="153" t="s">
        <v>3100</v>
      </c>
      <c r="M811" s="153" t="s">
        <v>409</v>
      </c>
      <c r="N811" s="153" t="s">
        <v>1635</v>
      </c>
      <c r="O811" s="170">
        <v>7419.23</v>
      </c>
      <c r="P811" s="170">
        <v>7419.23</v>
      </c>
      <c r="Q811" s="168" t="s">
        <v>258</v>
      </c>
      <c r="R811" s="168" t="str">
        <f t="shared" si="90"/>
        <v>A</v>
      </c>
      <c r="S811" s="154">
        <f t="shared" si="91"/>
        <v>37.096150000000002</v>
      </c>
    </row>
    <row r="812" spans="1:19">
      <c r="A812" s="153" t="s">
        <v>367</v>
      </c>
      <c r="B812" s="170">
        <v>2016270</v>
      </c>
      <c r="C812" s="153" t="s">
        <v>3101</v>
      </c>
      <c r="D812" s="153" t="s">
        <v>3102</v>
      </c>
      <c r="F812" s="153" t="s">
        <v>403</v>
      </c>
      <c r="G812" s="153" t="s">
        <v>309</v>
      </c>
      <c r="H812" s="153" t="s">
        <v>433</v>
      </c>
      <c r="I812" s="153" t="s">
        <v>426</v>
      </c>
      <c r="J812" s="153" t="s">
        <v>434</v>
      </c>
      <c r="K812" s="153" t="s">
        <v>407</v>
      </c>
      <c r="L812" s="153" t="s">
        <v>3103</v>
      </c>
      <c r="M812" s="153" t="s">
        <v>409</v>
      </c>
      <c r="N812" s="153" t="s">
        <v>1620</v>
      </c>
      <c r="O812" s="170">
        <v>3667.74</v>
      </c>
      <c r="P812" s="170">
        <v>3667.74</v>
      </c>
      <c r="Q812" s="168" t="s">
        <v>245</v>
      </c>
      <c r="R812" s="168" t="str">
        <f t="shared" si="90"/>
        <v>B</v>
      </c>
      <c r="S812" s="154">
        <f t="shared" si="91"/>
        <v>110.03219999999999</v>
      </c>
    </row>
    <row r="813" spans="1:19">
      <c r="A813" s="153" t="s">
        <v>367</v>
      </c>
      <c r="B813" s="170">
        <v>2016300</v>
      </c>
      <c r="C813" s="153" t="s">
        <v>3104</v>
      </c>
      <c r="D813" s="153" t="s">
        <v>3105</v>
      </c>
      <c r="F813" s="153" t="s">
        <v>403</v>
      </c>
      <c r="G813" s="153" t="s">
        <v>4</v>
      </c>
      <c r="H813" s="153" t="s">
        <v>558</v>
      </c>
      <c r="I813" s="153" t="s">
        <v>427</v>
      </c>
      <c r="J813" s="153" t="s">
        <v>559</v>
      </c>
      <c r="K813" s="153" t="s">
        <v>407</v>
      </c>
      <c r="L813" s="153" t="s">
        <v>1335</v>
      </c>
      <c r="M813" s="153" t="s">
        <v>409</v>
      </c>
      <c r="N813" s="153" t="s">
        <v>1526</v>
      </c>
      <c r="O813" s="170">
        <v>5757.05</v>
      </c>
      <c r="P813" s="170">
        <v>5757.05</v>
      </c>
      <c r="Q813" s="168" t="s">
        <v>245</v>
      </c>
      <c r="R813" s="168" t="str">
        <f t="shared" si="90"/>
        <v>B</v>
      </c>
      <c r="S813" s="154">
        <f t="shared" si="91"/>
        <v>172.7115</v>
      </c>
    </row>
    <row r="814" spans="1:19">
      <c r="A814" s="153" t="s">
        <v>367</v>
      </c>
      <c r="B814" s="170">
        <v>2016304</v>
      </c>
      <c r="C814" s="153" t="s">
        <v>3106</v>
      </c>
      <c r="D814" s="153" t="s">
        <v>3107</v>
      </c>
      <c r="F814" s="153" t="s">
        <v>403</v>
      </c>
      <c r="G814" s="153" t="s">
        <v>309</v>
      </c>
      <c r="H814" s="153" t="s">
        <v>553</v>
      </c>
      <c r="I814" s="153" t="s">
        <v>553</v>
      </c>
      <c r="J814" s="153" t="s">
        <v>689</v>
      </c>
      <c r="K814" s="153" t="s">
        <v>407</v>
      </c>
      <c r="L814" s="153" t="s">
        <v>582</v>
      </c>
      <c r="M814" s="153" t="s">
        <v>409</v>
      </c>
      <c r="N814" s="153" t="s">
        <v>1700</v>
      </c>
      <c r="O814" s="170">
        <v>22476.84</v>
      </c>
      <c r="P814" s="170">
        <v>22476.84</v>
      </c>
      <c r="Q814" s="168" t="s">
        <v>245</v>
      </c>
      <c r="R814" s="168" t="str">
        <f t="shared" si="90"/>
        <v>B</v>
      </c>
      <c r="S814" s="154">
        <f t="shared" si="91"/>
        <v>674.30520000000001</v>
      </c>
    </row>
    <row r="815" spans="1:19">
      <c r="A815" s="153" t="s">
        <v>367</v>
      </c>
      <c r="B815" s="170">
        <v>2016310</v>
      </c>
      <c r="C815" s="153" t="s">
        <v>3108</v>
      </c>
      <c r="D815" s="153" t="s">
        <v>3109</v>
      </c>
      <c r="F815" s="153" t="s">
        <v>403</v>
      </c>
      <c r="G815" s="153" t="s">
        <v>309</v>
      </c>
      <c r="H815" s="153" t="s">
        <v>710</v>
      </c>
      <c r="I815" s="153" t="s">
        <v>553</v>
      </c>
      <c r="J815" s="153" t="s">
        <v>711</v>
      </c>
      <c r="K815" s="153" t="s">
        <v>700</v>
      </c>
      <c r="L815" s="153" t="s">
        <v>1372</v>
      </c>
      <c r="M815" s="153" t="s">
        <v>409</v>
      </c>
      <c r="N815" s="153" t="s">
        <v>2990</v>
      </c>
      <c r="O815" s="170">
        <v>3362.85</v>
      </c>
      <c r="P815" s="170">
        <v>3362.85</v>
      </c>
      <c r="Q815" s="168" t="s">
        <v>258</v>
      </c>
      <c r="R815" s="168" t="str">
        <f t="shared" si="90"/>
        <v>A</v>
      </c>
      <c r="S815" s="154">
        <f t="shared" si="91"/>
        <v>16.814250000000001</v>
      </c>
    </row>
    <row r="816" spans="1:19">
      <c r="A816" s="153" t="s">
        <v>367</v>
      </c>
      <c r="B816" s="170">
        <v>2016314</v>
      </c>
      <c r="C816" s="153" t="s">
        <v>3110</v>
      </c>
      <c r="D816" s="153" t="s">
        <v>3111</v>
      </c>
      <c r="F816" s="153" t="s">
        <v>403</v>
      </c>
      <c r="G816" s="153" t="s">
        <v>4</v>
      </c>
      <c r="H816" s="153" t="s">
        <v>729</v>
      </c>
      <c r="I816" s="153" t="s">
        <v>426</v>
      </c>
      <c r="J816" s="153" t="s">
        <v>445</v>
      </c>
      <c r="K816" s="153" t="s">
        <v>700</v>
      </c>
      <c r="L816" s="153" t="s">
        <v>3112</v>
      </c>
      <c r="M816" s="153" t="s">
        <v>409</v>
      </c>
      <c r="N816" s="153" t="s">
        <v>2172</v>
      </c>
      <c r="O816" s="170">
        <v>2284.5500000000002</v>
      </c>
      <c r="P816" s="170">
        <v>2284.5500000000002</v>
      </c>
      <c r="Q816" s="168" t="s">
        <v>245</v>
      </c>
      <c r="R816" s="168" t="str">
        <f t="shared" si="90"/>
        <v>B</v>
      </c>
      <c r="S816" s="154">
        <f t="shared" si="91"/>
        <v>68.536500000000004</v>
      </c>
    </row>
    <row r="817" spans="1:19">
      <c r="A817" s="153" t="s">
        <v>367</v>
      </c>
      <c r="B817" s="170">
        <v>2016320</v>
      </c>
      <c r="C817" s="153" t="s">
        <v>3113</v>
      </c>
      <c r="D817" s="153" t="s">
        <v>3114</v>
      </c>
      <c r="F817" s="153" t="s">
        <v>403</v>
      </c>
      <c r="G817" s="153" t="s">
        <v>309</v>
      </c>
      <c r="H817" s="153" t="s">
        <v>610</v>
      </c>
      <c r="I817" s="153" t="s">
        <v>405</v>
      </c>
      <c r="J817" s="153" t="s">
        <v>683</v>
      </c>
      <c r="K817" s="153" t="s">
        <v>700</v>
      </c>
      <c r="L817" s="153" t="s">
        <v>3115</v>
      </c>
      <c r="M817" s="153" t="s">
        <v>409</v>
      </c>
      <c r="N817" s="153" t="s">
        <v>1678</v>
      </c>
      <c r="O817" s="170">
        <v>13045.47</v>
      </c>
      <c r="P817" s="170">
        <v>13045.47</v>
      </c>
      <c r="Q817" s="168" t="s">
        <v>245</v>
      </c>
      <c r="R817" s="168" t="str">
        <f t="shared" si="90"/>
        <v>B</v>
      </c>
      <c r="S817" s="154">
        <f t="shared" si="91"/>
        <v>391.36409999999995</v>
      </c>
    </row>
    <row r="818" spans="1:19">
      <c r="A818" s="153" t="s">
        <v>367</v>
      </c>
      <c r="B818" s="170">
        <v>2017008</v>
      </c>
      <c r="C818" s="153" t="s">
        <v>3116</v>
      </c>
      <c r="D818" s="153" t="s">
        <v>3117</v>
      </c>
      <c r="F818" s="153" t="s">
        <v>403</v>
      </c>
      <c r="G818" s="153" t="s">
        <v>4</v>
      </c>
      <c r="H818" s="153" t="s">
        <v>1320</v>
      </c>
      <c r="I818" s="153" t="s">
        <v>426</v>
      </c>
      <c r="J818" s="153" t="s">
        <v>1321</v>
      </c>
      <c r="K818" s="153" t="s">
        <v>700</v>
      </c>
      <c r="L818" s="153" t="s">
        <v>3118</v>
      </c>
      <c r="M818" s="153" t="s">
        <v>409</v>
      </c>
      <c r="N818" s="153" t="s">
        <v>1887</v>
      </c>
      <c r="O818" s="170">
        <v>13538</v>
      </c>
      <c r="P818" s="170">
        <v>13538</v>
      </c>
      <c r="Q818" s="168" t="s">
        <v>245</v>
      </c>
      <c r="R818" s="168" t="str">
        <f t="shared" si="90"/>
        <v>B</v>
      </c>
      <c r="S818" s="154">
        <f t="shared" si="91"/>
        <v>406.14</v>
      </c>
    </row>
    <row r="819" spans="1:19">
      <c r="A819" s="153" t="s">
        <v>367</v>
      </c>
      <c r="B819" s="170">
        <v>2017013</v>
      </c>
      <c r="C819" s="153" t="s">
        <v>3119</v>
      </c>
      <c r="D819" s="153" t="s">
        <v>3120</v>
      </c>
      <c r="F819" s="153" t="s">
        <v>403</v>
      </c>
      <c r="G819" s="153" t="s">
        <v>4</v>
      </c>
      <c r="H819" s="153" t="s">
        <v>750</v>
      </c>
      <c r="I819" s="153" t="s">
        <v>750</v>
      </c>
      <c r="J819" s="153" t="s">
        <v>759</v>
      </c>
      <c r="K819" s="153" t="s">
        <v>700</v>
      </c>
      <c r="L819" s="153" t="s">
        <v>582</v>
      </c>
      <c r="M819" s="153" t="s">
        <v>409</v>
      </c>
      <c r="N819" s="153" t="s">
        <v>1700</v>
      </c>
      <c r="O819" s="170">
        <v>29212.240000000002</v>
      </c>
      <c r="P819" s="170">
        <v>29212.240000000002</v>
      </c>
      <c r="Q819" s="168" t="s">
        <v>245</v>
      </c>
      <c r="R819" s="168" t="str">
        <f t="shared" si="90"/>
        <v>B</v>
      </c>
      <c r="S819" s="154">
        <f t="shared" si="91"/>
        <v>876.36720000000003</v>
      </c>
    </row>
    <row r="820" spans="1:19">
      <c r="A820" s="153" t="s">
        <v>367</v>
      </c>
      <c r="B820" s="170">
        <v>2017022</v>
      </c>
      <c r="C820" s="153" t="s">
        <v>3121</v>
      </c>
      <c r="D820" s="153" t="s">
        <v>3122</v>
      </c>
      <c r="F820" s="153" t="s">
        <v>403</v>
      </c>
      <c r="G820" s="153" t="s">
        <v>309</v>
      </c>
      <c r="H820" s="153" t="s">
        <v>1349</v>
      </c>
      <c r="I820" s="153" t="s">
        <v>750</v>
      </c>
      <c r="J820" s="153" t="s">
        <v>531</v>
      </c>
      <c r="K820" s="153" t="s">
        <v>700</v>
      </c>
      <c r="L820" s="153" t="s">
        <v>3123</v>
      </c>
      <c r="M820" s="153" t="s">
        <v>409</v>
      </c>
      <c r="N820" s="153" t="s">
        <v>1575</v>
      </c>
      <c r="O820" s="170">
        <v>12761.78</v>
      </c>
      <c r="P820" s="170">
        <v>12761.78</v>
      </c>
      <c r="Q820" s="168" t="s">
        <v>245</v>
      </c>
      <c r="R820" s="168" t="str">
        <f t="shared" si="90"/>
        <v>B</v>
      </c>
      <c r="S820" s="154">
        <f t="shared" si="91"/>
        <v>382.85340000000002</v>
      </c>
    </row>
    <row r="821" spans="1:19">
      <c r="A821" s="153" t="s">
        <v>367</v>
      </c>
      <c r="B821" s="170">
        <v>2017039</v>
      </c>
      <c r="C821" s="153" t="s">
        <v>3124</v>
      </c>
      <c r="D821" s="153" t="s">
        <v>3125</v>
      </c>
      <c r="F821" s="153" t="s">
        <v>403</v>
      </c>
      <c r="G821" s="153" t="s">
        <v>4</v>
      </c>
      <c r="H821" s="153" t="s">
        <v>532</v>
      </c>
      <c r="I821" s="153" t="s">
        <v>532</v>
      </c>
      <c r="J821" s="153" t="s">
        <v>734</v>
      </c>
      <c r="K821" s="153" t="s">
        <v>700</v>
      </c>
      <c r="L821" s="153" t="s">
        <v>3126</v>
      </c>
      <c r="M821" s="153" t="s">
        <v>409</v>
      </c>
      <c r="N821" s="153" t="s">
        <v>1678</v>
      </c>
      <c r="O821" s="170">
        <v>12553.07</v>
      </c>
      <c r="P821" s="170">
        <v>12553.07</v>
      </c>
      <c r="Q821" s="168" t="s">
        <v>258</v>
      </c>
      <c r="R821" s="168" t="str">
        <f t="shared" si="90"/>
        <v>A</v>
      </c>
      <c r="S821" s="154">
        <f t="shared" si="91"/>
        <v>62.765349999999998</v>
      </c>
    </row>
    <row r="822" spans="1:19">
      <c r="A822" s="153" t="s">
        <v>367</v>
      </c>
      <c r="B822" s="170">
        <v>2017041</v>
      </c>
      <c r="C822" s="153" t="s">
        <v>3127</v>
      </c>
      <c r="D822" s="153" t="s">
        <v>3128</v>
      </c>
      <c r="F822" s="153" t="s">
        <v>403</v>
      </c>
      <c r="G822" s="153" t="s">
        <v>4</v>
      </c>
      <c r="H822" s="153" t="s">
        <v>576</v>
      </c>
      <c r="I822" s="153" t="s">
        <v>426</v>
      </c>
      <c r="J822" s="153" t="s">
        <v>776</v>
      </c>
      <c r="K822" s="153" t="s">
        <v>458</v>
      </c>
      <c r="L822" s="153" t="s">
        <v>1850</v>
      </c>
      <c r="M822" s="153" t="s">
        <v>409</v>
      </c>
      <c r="N822" s="153" t="s">
        <v>765</v>
      </c>
      <c r="O822" s="170">
        <v>712.5</v>
      </c>
      <c r="P822" s="170">
        <v>712.5</v>
      </c>
      <c r="Q822" s="168" t="s">
        <v>258</v>
      </c>
      <c r="R822" s="168" t="str">
        <f t="shared" si="90"/>
        <v>A</v>
      </c>
      <c r="S822" s="154">
        <f t="shared" si="91"/>
        <v>3.5625</v>
      </c>
    </row>
    <row r="823" spans="1:19">
      <c r="A823" s="153" t="s">
        <v>367</v>
      </c>
      <c r="B823" s="170">
        <v>2017043</v>
      </c>
      <c r="C823" s="153" t="s">
        <v>3129</v>
      </c>
      <c r="D823" s="153" t="s">
        <v>3130</v>
      </c>
      <c r="F823" s="153" t="s">
        <v>403</v>
      </c>
      <c r="G823" s="153" t="s">
        <v>4</v>
      </c>
      <c r="H823" s="153" t="s">
        <v>759</v>
      </c>
      <c r="I823" s="153" t="s">
        <v>427</v>
      </c>
      <c r="J823" s="153" t="s">
        <v>3032</v>
      </c>
      <c r="K823" s="153" t="s">
        <v>407</v>
      </c>
      <c r="L823" s="153" t="s">
        <v>3131</v>
      </c>
      <c r="M823" s="153" t="s">
        <v>409</v>
      </c>
      <c r="N823" s="153" t="s">
        <v>680</v>
      </c>
      <c r="O823" s="170">
        <v>7953.4</v>
      </c>
      <c r="P823" s="170">
        <v>7953.4</v>
      </c>
      <c r="Q823" s="168" t="s">
        <v>258</v>
      </c>
      <c r="R823" s="168" t="str">
        <f t="shared" si="90"/>
        <v>A</v>
      </c>
      <c r="S823" s="154">
        <f t="shared" si="91"/>
        <v>39.766999999999996</v>
      </c>
    </row>
    <row r="824" spans="1:19">
      <c r="A824" s="153" t="s">
        <v>367</v>
      </c>
      <c r="B824" s="170">
        <v>2017073</v>
      </c>
      <c r="C824" s="153" t="s">
        <v>3132</v>
      </c>
      <c r="D824" s="153" t="s">
        <v>3133</v>
      </c>
      <c r="F824" s="153" t="s">
        <v>403</v>
      </c>
      <c r="G824" s="153" t="s">
        <v>4</v>
      </c>
      <c r="H824" s="153" t="s">
        <v>694</v>
      </c>
      <c r="I824" s="153" t="s">
        <v>750</v>
      </c>
      <c r="J824" s="153" t="s">
        <v>695</v>
      </c>
      <c r="K824" s="153" t="s">
        <v>684</v>
      </c>
      <c r="L824" s="153" t="s">
        <v>3134</v>
      </c>
      <c r="M824" s="153" t="s">
        <v>409</v>
      </c>
      <c r="N824" s="153" t="s">
        <v>1674</v>
      </c>
      <c r="O824" s="170">
        <v>4530.25</v>
      </c>
      <c r="P824" s="170">
        <v>4530.25</v>
      </c>
      <c r="Q824" s="168" t="s">
        <v>245</v>
      </c>
      <c r="R824" s="168" t="str">
        <f t="shared" si="90"/>
        <v>B</v>
      </c>
      <c r="S824" s="154">
        <f t="shared" si="91"/>
        <v>135.9075</v>
      </c>
    </row>
    <row r="825" spans="1:19">
      <c r="A825" s="153" t="s">
        <v>367</v>
      </c>
      <c r="B825" s="170">
        <v>2017138</v>
      </c>
      <c r="C825" s="153" t="s">
        <v>3135</v>
      </c>
      <c r="D825" s="153" t="s">
        <v>3136</v>
      </c>
      <c r="F825" s="153" t="s">
        <v>403</v>
      </c>
      <c r="G825" s="153" t="s">
        <v>4</v>
      </c>
      <c r="H825" s="153" t="s">
        <v>576</v>
      </c>
      <c r="I825" s="153" t="s">
        <v>427</v>
      </c>
      <c r="J825" s="153" t="s">
        <v>776</v>
      </c>
      <c r="K825" s="153" t="s">
        <v>684</v>
      </c>
      <c r="L825" s="153" t="s">
        <v>690</v>
      </c>
      <c r="M825" s="153" t="s">
        <v>409</v>
      </c>
      <c r="N825" s="153" t="s">
        <v>3137</v>
      </c>
      <c r="O825" s="170">
        <v>12420.92</v>
      </c>
      <c r="P825" s="170">
        <v>12420.92</v>
      </c>
      <c r="Q825" s="168" t="s">
        <v>245</v>
      </c>
      <c r="R825" s="168" t="str">
        <f t="shared" ref="R825:R829" si="92">Q825</f>
        <v>B</v>
      </c>
      <c r="S825" s="154">
        <f t="shared" ref="S825:S829" si="93">IF(E825="PLP",0,IF(E825="SRB",0,IF(G825="DEFERRED",O825*20%,IF(R825="A",O825*0.5%,IF(R825="B",O825*3%,O825*10%)))))</f>
        <v>372.62759999999997</v>
      </c>
    </row>
    <row r="826" spans="1:19">
      <c r="A826" s="153" t="s">
        <v>367</v>
      </c>
      <c r="B826" s="170">
        <v>2017162</v>
      </c>
      <c r="C826" s="153" t="s">
        <v>3138</v>
      </c>
      <c r="D826" s="153" t="s">
        <v>3139</v>
      </c>
      <c r="F826" s="153" t="s">
        <v>403</v>
      </c>
      <c r="G826" s="153" t="s">
        <v>4</v>
      </c>
      <c r="H826" s="153" t="s">
        <v>513</v>
      </c>
      <c r="I826" s="153" t="s">
        <v>750</v>
      </c>
      <c r="J826" s="153" t="s">
        <v>485</v>
      </c>
      <c r="K826" s="153" t="s">
        <v>407</v>
      </c>
      <c r="L826" s="153" t="s">
        <v>3140</v>
      </c>
      <c r="M826" s="153" t="s">
        <v>409</v>
      </c>
      <c r="N826" s="153" t="s">
        <v>1905</v>
      </c>
      <c r="O826" s="170">
        <v>5701.76</v>
      </c>
      <c r="P826" s="170">
        <v>5701.76</v>
      </c>
      <c r="Q826" s="168" t="s">
        <v>254</v>
      </c>
      <c r="R826" s="168" t="str">
        <f t="shared" si="92"/>
        <v>C</v>
      </c>
      <c r="S826" s="154">
        <f t="shared" si="93"/>
        <v>570.17600000000004</v>
      </c>
    </row>
    <row r="827" spans="1:19">
      <c r="A827" s="153" t="s">
        <v>367</v>
      </c>
      <c r="B827" s="170">
        <v>2017179</v>
      </c>
      <c r="C827" s="153" t="s">
        <v>3141</v>
      </c>
      <c r="D827" s="153" t="s">
        <v>3142</v>
      </c>
      <c r="F827" s="153" t="s">
        <v>403</v>
      </c>
      <c r="G827" s="153" t="s">
        <v>4</v>
      </c>
      <c r="H827" s="153" t="s">
        <v>1292</v>
      </c>
      <c r="I827" s="153" t="s">
        <v>427</v>
      </c>
      <c r="J827" s="153" t="s">
        <v>1293</v>
      </c>
      <c r="K827" s="153" t="s">
        <v>407</v>
      </c>
      <c r="L827" s="153" t="s">
        <v>3143</v>
      </c>
      <c r="M827" s="153" t="s">
        <v>409</v>
      </c>
      <c r="N827" s="153" t="s">
        <v>3144</v>
      </c>
      <c r="O827" s="170">
        <v>8333.6200000000008</v>
      </c>
      <c r="P827" s="170">
        <v>8333.6200000000008</v>
      </c>
      <c r="Q827" s="168" t="s">
        <v>254</v>
      </c>
      <c r="R827" s="168" t="str">
        <f t="shared" si="92"/>
        <v>C</v>
      </c>
      <c r="S827" s="154">
        <f t="shared" si="93"/>
        <v>833.36200000000008</v>
      </c>
    </row>
    <row r="828" spans="1:19">
      <c r="A828" s="153" t="s">
        <v>367</v>
      </c>
      <c r="B828" s="170">
        <v>2017273</v>
      </c>
      <c r="C828" s="153" t="s">
        <v>3145</v>
      </c>
      <c r="D828" s="153" t="s">
        <v>3146</v>
      </c>
      <c r="F828" s="153" t="s">
        <v>403</v>
      </c>
      <c r="G828" s="153" t="s">
        <v>4</v>
      </c>
      <c r="H828" s="153" t="s">
        <v>705</v>
      </c>
      <c r="I828" s="153" t="s">
        <v>427</v>
      </c>
      <c r="J828" s="153" t="s">
        <v>479</v>
      </c>
      <c r="K828" s="153" t="s">
        <v>407</v>
      </c>
      <c r="L828" s="153" t="s">
        <v>3147</v>
      </c>
      <c r="M828" s="153" t="s">
        <v>409</v>
      </c>
      <c r="N828" s="153" t="s">
        <v>1775</v>
      </c>
      <c r="O828" s="170">
        <v>4326.6400000000003</v>
      </c>
      <c r="P828" s="170">
        <v>4326.6400000000003</v>
      </c>
      <c r="Q828" s="168" t="s">
        <v>258</v>
      </c>
      <c r="R828" s="168" t="str">
        <f t="shared" si="92"/>
        <v>A</v>
      </c>
      <c r="S828" s="154">
        <f t="shared" si="93"/>
        <v>21.633200000000002</v>
      </c>
    </row>
    <row r="829" spans="1:19">
      <c r="A829" s="153" t="s">
        <v>367</v>
      </c>
      <c r="B829" s="170">
        <v>217071</v>
      </c>
      <c r="C829" s="153" t="s">
        <v>3148</v>
      </c>
      <c r="D829" s="153" t="s">
        <v>3149</v>
      </c>
      <c r="F829" s="153" t="s">
        <v>403</v>
      </c>
      <c r="G829" s="153" t="s">
        <v>309</v>
      </c>
      <c r="H829" s="153" t="s">
        <v>710</v>
      </c>
      <c r="I829" s="153" t="s">
        <v>532</v>
      </c>
      <c r="J829" s="153" t="s">
        <v>711</v>
      </c>
      <c r="K829" s="153" t="s">
        <v>407</v>
      </c>
      <c r="L829" s="153" t="s">
        <v>582</v>
      </c>
      <c r="M829" s="153" t="s">
        <v>409</v>
      </c>
      <c r="N829" s="153" t="s">
        <v>1700</v>
      </c>
      <c r="O829" s="170">
        <v>23785.61</v>
      </c>
      <c r="P829" s="170">
        <v>23785.61</v>
      </c>
      <c r="Q829" s="168" t="s">
        <v>245</v>
      </c>
      <c r="R829" s="168" t="str">
        <f t="shared" si="92"/>
        <v>B</v>
      </c>
      <c r="S829" s="154">
        <f t="shared" si="93"/>
        <v>713.56830000000002</v>
      </c>
    </row>
    <row r="830" spans="1:19">
      <c r="B830" s="179" t="s">
        <v>3150</v>
      </c>
      <c r="O830" s="170">
        <f>SUM(O761:O829)</f>
        <v>421168.18000000005</v>
      </c>
      <c r="P830" s="170">
        <f>SUM(P761:P829)</f>
        <v>421168.18000000005</v>
      </c>
      <c r="S830" s="156">
        <f>SUM(S761:S829)</f>
        <v>12642.802250000002</v>
      </c>
    </row>
    <row r="832" spans="1:19">
      <c r="A832" s="153" t="s">
        <v>368</v>
      </c>
      <c r="B832" s="170">
        <v>2017023</v>
      </c>
      <c r="C832" s="153" t="s">
        <v>3151</v>
      </c>
      <c r="D832" s="153" t="s">
        <v>3152</v>
      </c>
      <c r="F832" s="153" t="s">
        <v>403</v>
      </c>
      <c r="G832" s="153" t="s">
        <v>96</v>
      </c>
      <c r="H832" s="153" t="s">
        <v>433</v>
      </c>
      <c r="I832" s="153" t="s">
        <v>492</v>
      </c>
      <c r="J832" s="153" t="s">
        <v>434</v>
      </c>
      <c r="K832" s="153" t="s">
        <v>1750</v>
      </c>
      <c r="L832" s="153" t="s">
        <v>999</v>
      </c>
      <c r="M832" s="153" t="s">
        <v>409</v>
      </c>
      <c r="N832" s="153" t="s">
        <v>3153</v>
      </c>
      <c r="O832" s="170">
        <v>10776.36</v>
      </c>
      <c r="P832" s="170">
        <v>10776.36</v>
      </c>
      <c r="Q832" s="168" t="s">
        <v>258</v>
      </c>
      <c r="R832" s="168" t="str">
        <f t="shared" ref="R832:R865" si="94">Q832</f>
        <v>A</v>
      </c>
      <c r="S832" s="154">
        <f t="shared" ref="S832:S865" si="95">IF(E832="PLP",0,IF(E832="SRB",0,IF(G832="DEFERRED",O832*20%,IF(R832="A",O832*0.5%,IF(R832="B",O832*3%,O832*10%)))))</f>
        <v>53.881800000000005</v>
      </c>
    </row>
    <row r="833" spans="1:22">
      <c r="A833" s="153" t="s">
        <v>368</v>
      </c>
      <c r="B833" s="170">
        <v>2017050</v>
      </c>
      <c r="C833" s="153" t="s">
        <v>3154</v>
      </c>
      <c r="D833" s="153" t="s">
        <v>3155</v>
      </c>
      <c r="F833" s="153" t="s">
        <v>403</v>
      </c>
      <c r="G833" s="153" t="s">
        <v>96</v>
      </c>
      <c r="H833" s="153" t="s">
        <v>492</v>
      </c>
      <c r="I833" s="153" t="s">
        <v>750</v>
      </c>
      <c r="J833" s="153" t="s">
        <v>433</v>
      </c>
      <c r="K833" s="153" t="s">
        <v>926</v>
      </c>
      <c r="L833" s="153" t="s">
        <v>3156</v>
      </c>
      <c r="M833" s="153" t="s">
        <v>409</v>
      </c>
      <c r="N833" s="153" t="s">
        <v>1678</v>
      </c>
      <c r="O833" s="170">
        <v>11260.41</v>
      </c>
      <c r="P833" s="170">
        <v>11260.41</v>
      </c>
      <c r="Q833" s="168" t="s">
        <v>245</v>
      </c>
      <c r="R833" s="168" t="str">
        <f t="shared" si="94"/>
        <v>B</v>
      </c>
      <c r="S833" s="154">
        <f t="shared" si="95"/>
        <v>337.81229999999999</v>
      </c>
      <c r="T833" s="153">
        <v>1</v>
      </c>
      <c r="U833" s="153">
        <v>0</v>
      </c>
    </row>
    <row r="834" spans="1:22">
      <c r="A834" s="153" t="s">
        <v>368</v>
      </c>
      <c r="B834" s="170">
        <v>2017054</v>
      </c>
      <c r="C834" s="153" t="s">
        <v>3157</v>
      </c>
      <c r="D834" s="153" t="s">
        <v>3158</v>
      </c>
      <c r="F834" s="153" t="s">
        <v>403</v>
      </c>
      <c r="G834" s="153" t="s">
        <v>96</v>
      </c>
      <c r="H834" s="153" t="s">
        <v>492</v>
      </c>
      <c r="I834" s="153" t="s">
        <v>420</v>
      </c>
      <c r="J834" s="153" t="s">
        <v>433</v>
      </c>
      <c r="K834" s="153" t="s">
        <v>982</v>
      </c>
      <c r="L834" s="153" t="s">
        <v>582</v>
      </c>
      <c r="M834" s="153" t="s">
        <v>409</v>
      </c>
      <c r="N834" s="153" t="s">
        <v>747</v>
      </c>
      <c r="O834" s="170">
        <v>31271.34</v>
      </c>
      <c r="P834" s="170">
        <v>31271.34</v>
      </c>
      <c r="Q834" s="168" t="s">
        <v>258</v>
      </c>
      <c r="R834" s="168" t="s">
        <v>245</v>
      </c>
      <c r="S834" s="154">
        <f t="shared" si="95"/>
        <v>938.14019999999994</v>
      </c>
      <c r="T834" s="153">
        <v>3</v>
      </c>
      <c r="U834" s="153">
        <v>0</v>
      </c>
      <c r="V834" s="153" t="s">
        <v>3159</v>
      </c>
    </row>
    <row r="835" spans="1:22">
      <c r="A835" s="153" t="s">
        <v>368</v>
      </c>
      <c r="B835" s="170">
        <v>2017067</v>
      </c>
      <c r="C835" s="153" t="s">
        <v>3160</v>
      </c>
      <c r="D835" s="153" t="s">
        <v>3161</v>
      </c>
      <c r="F835" s="153" t="s">
        <v>403</v>
      </c>
      <c r="G835" s="153" t="s">
        <v>96</v>
      </c>
      <c r="H835" s="153" t="s">
        <v>944</v>
      </c>
      <c r="I835" s="153" t="s">
        <v>553</v>
      </c>
      <c r="J835" s="153" t="s">
        <v>601</v>
      </c>
      <c r="K835" s="153" t="s">
        <v>926</v>
      </c>
      <c r="L835" s="153" t="s">
        <v>1540</v>
      </c>
      <c r="M835" s="153" t="s">
        <v>409</v>
      </c>
      <c r="N835" s="153" t="s">
        <v>3162</v>
      </c>
      <c r="O835" s="170">
        <v>24618.93</v>
      </c>
      <c r="P835" s="170">
        <v>24618.93</v>
      </c>
      <c r="Q835" s="168" t="s">
        <v>254</v>
      </c>
      <c r="R835" s="168" t="str">
        <f t="shared" si="94"/>
        <v>C</v>
      </c>
      <c r="S835" s="154">
        <f t="shared" si="95"/>
        <v>2461.893</v>
      </c>
      <c r="T835" s="153">
        <v>12</v>
      </c>
      <c r="U835" s="153">
        <v>4</v>
      </c>
    </row>
    <row r="836" spans="1:22">
      <c r="A836" s="153" t="s">
        <v>368</v>
      </c>
      <c r="B836" s="170">
        <v>2017099</v>
      </c>
      <c r="C836" s="153" t="s">
        <v>3163</v>
      </c>
      <c r="D836" s="153" t="s">
        <v>3164</v>
      </c>
      <c r="F836" s="153" t="s">
        <v>403</v>
      </c>
      <c r="G836" s="153" t="s">
        <v>96</v>
      </c>
      <c r="H836" s="153" t="s">
        <v>492</v>
      </c>
      <c r="I836" s="153" t="s">
        <v>750</v>
      </c>
      <c r="J836" s="153" t="s">
        <v>433</v>
      </c>
      <c r="K836" s="153" t="s">
        <v>3165</v>
      </c>
      <c r="L836" s="153" t="s">
        <v>3166</v>
      </c>
      <c r="M836" s="153" t="s">
        <v>409</v>
      </c>
      <c r="N836" s="153" t="s">
        <v>3069</v>
      </c>
      <c r="O836" s="170">
        <v>11543.95</v>
      </c>
      <c r="P836" s="170">
        <v>11543.95</v>
      </c>
      <c r="Q836" s="168" t="s">
        <v>254</v>
      </c>
      <c r="R836" s="168" t="str">
        <f t="shared" si="94"/>
        <v>C</v>
      </c>
      <c r="S836" s="154">
        <f t="shared" si="95"/>
        <v>1154.3950000000002</v>
      </c>
    </row>
    <row r="837" spans="1:22">
      <c r="A837" s="153" t="s">
        <v>368</v>
      </c>
      <c r="B837" s="170">
        <v>2017111</v>
      </c>
      <c r="C837" s="153" t="s">
        <v>3167</v>
      </c>
      <c r="D837" s="153" t="s">
        <v>3168</v>
      </c>
      <c r="F837" s="153" t="s">
        <v>403</v>
      </c>
      <c r="G837" s="153" t="s">
        <v>96</v>
      </c>
      <c r="H837" s="153" t="s">
        <v>492</v>
      </c>
      <c r="I837" s="153" t="s">
        <v>413</v>
      </c>
      <c r="J837" s="153" t="s">
        <v>433</v>
      </c>
      <c r="K837" s="153" t="s">
        <v>1100</v>
      </c>
      <c r="L837" s="153" t="s">
        <v>3169</v>
      </c>
      <c r="M837" s="153" t="s">
        <v>409</v>
      </c>
      <c r="N837" s="153" t="s">
        <v>1027</v>
      </c>
      <c r="O837" s="170">
        <v>20049.240000000002</v>
      </c>
      <c r="P837" s="170">
        <v>20049.240000000002</v>
      </c>
      <c r="Q837" s="168" t="s">
        <v>258</v>
      </c>
      <c r="R837" s="168" t="str">
        <f t="shared" si="94"/>
        <v>A</v>
      </c>
      <c r="S837" s="154">
        <f t="shared" si="95"/>
        <v>100.24620000000002</v>
      </c>
    </row>
    <row r="838" spans="1:22">
      <c r="A838" s="153" t="s">
        <v>368</v>
      </c>
      <c r="B838" s="170">
        <v>2017126</v>
      </c>
      <c r="C838" s="153" t="s">
        <v>3170</v>
      </c>
      <c r="D838" s="153" t="s">
        <v>3171</v>
      </c>
      <c r="F838" s="153" t="s">
        <v>403</v>
      </c>
      <c r="G838" s="153" t="s">
        <v>96</v>
      </c>
      <c r="H838" s="153" t="s">
        <v>492</v>
      </c>
      <c r="I838" s="153" t="s">
        <v>413</v>
      </c>
      <c r="J838" s="153" t="s">
        <v>433</v>
      </c>
      <c r="K838" s="153" t="s">
        <v>955</v>
      </c>
      <c r="L838" s="153" t="s">
        <v>3172</v>
      </c>
      <c r="M838" s="153" t="s">
        <v>409</v>
      </c>
      <c r="N838" s="153" t="s">
        <v>3173</v>
      </c>
      <c r="O838" s="170">
        <v>12867.56</v>
      </c>
      <c r="P838" s="170">
        <v>12867.56</v>
      </c>
      <c r="Q838" s="168" t="s">
        <v>258</v>
      </c>
      <c r="R838" s="168" t="str">
        <f t="shared" si="94"/>
        <v>A</v>
      </c>
      <c r="S838" s="154">
        <f t="shared" si="95"/>
        <v>64.337800000000001</v>
      </c>
    </row>
    <row r="839" spans="1:22">
      <c r="A839" s="153" t="s">
        <v>368</v>
      </c>
      <c r="B839" s="170">
        <v>2017136</v>
      </c>
      <c r="C839" s="153" t="s">
        <v>3174</v>
      </c>
      <c r="D839" s="153" t="s">
        <v>3175</v>
      </c>
      <c r="F839" s="153" t="s">
        <v>403</v>
      </c>
      <c r="G839" s="153" t="s">
        <v>96</v>
      </c>
      <c r="H839" s="153" t="s">
        <v>492</v>
      </c>
      <c r="I839" s="153" t="s">
        <v>492</v>
      </c>
      <c r="J839" s="153" t="s">
        <v>433</v>
      </c>
      <c r="K839" s="153" t="s">
        <v>1045</v>
      </c>
      <c r="L839" s="153" t="s">
        <v>3176</v>
      </c>
      <c r="M839" s="153" t="s">
        <v>409</v>
      </c>
      <c r="N839" s="153" t="s">
        <v>2186</v>
      </c>
      <c r="O839" s="170">
        <v>5062.7700000000004</v>
      </c>
      <c r="P839" s="170">
        <v>5062.7700000000004</v>
      </c>
      <c r="Q839" s="168" t="s">
        <v>245</v>
      </c>
      <c r="R839" s="168" t="str">
        <f t="shared" si="94"/>
        <v>B</v>
      </c>
      <c r="S839" s="154">
        <f t="shared" si="95"/>
        <v>151.88310000000001</v>
      </c>
    </row>
    <row r="840" spans="1:22">
      <c r="A840" s="153" t="s">
        <v>368</v>
      </c>
      <c r="B840" s="170">
        <v>2017165</v>
      </c>
      <c r="C840" s="153" t="s">
        <v>3177</v>
      </c>
      <c r="D840" s="153" t="s">
        <v>3178</v>
      </c>
      <c r="F840" s="153" t="s">
        <v>403</v>
      </c>
      <c r="G840" s="153" t="s">
        <v>96</v>
      </c>
      <c r="H840" s="153" t="s">
        <v>492</v>
      </c>
      <c r="I840" s="153" t="s">
        <v>1349</v>
      </c>
      <c r="J840" s="153" t="s">
        <v>433</v>
      </c>
      <c r="K840" s="153" t="s">
        <v>955</v>
      </c>
      <c r="L840" s="153" t="s">
        <v>1068</v>
      </c>
      <c r="M840" s="153" t="s">
        <v>409</v>
      </c>
      <c r="N840" s="153" t="s">
        <v>3179</v>
      </c>
      <c r="O840" s="170">
        <v>31415.27</v>
      </c>
      <c r="P840" s="170">
        <v>31415.27</v>
      </c>
      <c r="Q840" s="168" t="s">
        <v>258</v>
      </c>
      <c r="R840" s="168" t="str">
        <f t="shared" si="94"/>
        <v>A</v>
      </c>
      <c r="S840" s="154">
        <f t="shared" si="95"/>
        <v>157.07635000000002</v>
      </c>
    </row>
    <row r="841" spans="1:22">
      <c r="A841" s="153" t="s">
        <v>368</v>
      </c>
      <c r="B841" s="170">
        <v>2017188</v>
      </c>
      <c r="C841" s="153" t="s">
        <v>3180</v>
      </c>
      <c r="D841" s="153" t="s">
        <v>2382</v>
      </c>
      <c r="F841" s="153" t="s">
        <v>403</v>
      </c>
      <c r="G841" s="153" t="s">
        <v>96</v>
      </c>
      <c r="H841" s="153" t="s">
        <v>492</v>
      </c>
      <c r="I841" s="153" t="s">
        <v>492</v>
      </c>
      <c r="J841" s="153" t="s">
        <v>433</v>
      </c>
      <c r="K841" s="153" t="s">
        <v>955</v>
      </c>
      <c r="L841" s="153" t="s">
        <v>3181</v>
      </c>
      <c r="M841" s="153" t="s">
        <v>409</v>
      </c>
      <c r="N841" s="153" t="s">
        <v>2469</v>
      </c>
      <c r="O841" s="170">
        <v>23012.41</v>
      </c>
      <c r="P841" s="170">
        <v>23012.41</v>
      </c>
      <c r="Q841" s="168" t="s">
        <v>258</v>
      </c>
      <c r="R841" s="168" t="str">
        <f t="shared" si="94"/>
        <v>A</v>
      </c>
      <c r="S841" s="154">
        <f t="shared" si="95"/>
        <v>115.06205</v>
      </c>
    </row>
    <row r="842" spans="1:22">
      <c r="A842" s="153" t="s">
        <v>368</v>
      </c>
      <c r="B842" s="170">
        <v>2017204</v>
      </c>
      <c r="C842" s="153" t="s">
        <v>3182</v>
      </c>
      <c r="D842" s="153" t="s">
        <v>3183</v>
      </c>
      <c r="F842" s="153" t="s">
        <v>403</v>
      </c>
      <c r="G842" s="153" t="s">
        <v>96</v>
      </c>
      <c r="H842" s="153" t="s">
        <v>492</v>
      </c>
      <c r="I842" s="153" t="s">
        <v>553</v>
      </c>
      <c r="J842" s="153" t="s">
        <v>433</v>
      </c>
      <c r="K842" s="153" t="s">
        <v>1045</v>
      </c>
      <c r="L842" s="153" t="s">
        <v>995</v>
      </c>
      <c r="M842" s="153" t="s">
        <v>409</v>
      </c>
      <c r="N842" s="153" t="s">
        <v>3184</v>
      </c>
      <c r="O842" s="170">
        <v>21354.31</v>
      </c>
      <c r="P842" s="170">
        <v>21354.31</v>
      </c>
      <c r="Q842" s="168" t="s">
        <v>245</v>
      </c>
      <c r="R842" s="168" t="str">
        <f t="shared" si="94"/>
        <v>B</v>
      </c>
      <c r="S842" s="154">
        <f t="shared" si="95"/>
        <v>640.62930000000006</v>
      </c>
    </row>
    <row r="843" spans="1:22">
      <c r="A843" s="153" t="s">
        <v>368</v>
      </c>
      <c r="B843" s="170">
        <v>2017247</v>
      </c>
      <c r="C843" s="153" t="s">
        <v>3185</v>
      </c>
      <c r="D843" s="153" t="s">
        <v>3186</v>
      </c>
      <c r="F843" s="153" t="s">
        <v>403</v>
      </c>
      <c r="G843" s="153" t="s">
        <v>96</v>
      </c>
      <c r="H843" s="153" t="s">
        <v>828</v>
      </c>
      <c r="I843" s="153" t="s">
        <v>553</v>
      </c>
      <c r="J843" s="153" t="s">
        <v>492</v>
      </c>
      <c r="K843" s="153" t="s">
        <v>926</v>
      </c>
      <c r="L843" s="153" t="s">
        <v>3187</v>
      </c>
      <c r="M843" s="153" t="s">
        <v>409</v>
      </c>
      <c r="N843" s="153" t="s">
        <v>3188</v>
      </c>
      <c r="O843" s="170">
        <v>24434.82</v>
      </c>
      <c r="P843" s="170">
        <v>24434.82</v>
      </c>
      <c r="Q843" s="168" t="s">
        <v>254</v>
      </c>
      <c r="R843" s="168" t="str">
        <f t="shared" si="94"/>
        <v>C</v>
      </c>
      <c r="S843" s="154">
        <f t="shared" si="95"/>
        <v>2443.482</v>
      </c>
      <c r="T843" s="153">
        <v>11</v>
      </c>
      <c r="U843" s="153">
        <v>0</v>
      </c>
    </row>
    <row r="844" spans="1:22">
      <c r="A844" s="153" t="s">
        <v>368</v>
      </c>
      <c r="B844" s="170">
        <v>2017257</v>
      </c>
      <c r="C844" s="153" t="s">
        <v>3189</v>
      </c>
      <c r="D844" s="153" t="s">
        <v>3190</v>
      </c>
      <c r="F844" s="153" t="s">
        <v>403</v>
      </c>
      <c r="G844" s="153" t="s">
        <v>96</v>
      </c>
      <c r="H844" s="153" t="s">
        <v>944</v>
      </c>
      <c r="I844" s="153" t="s">
        <v>3191</v>
      </c>
      <c r="J844" s="153" t="s">
        <v>601</v>
      </c>
      <c r="K844" s="153" t="s">
        <v>966</v>
      </c>
      <c r="L844" s="153" t="s">
        <v>706</v>
      </c>
      <c r="M844" s="153" t="s">
        <v>409</v>
      </c>
      <c r="N844" s="153" t="s">
        <v>3192</v>
      </c>
      <c r="O844" s="170">
        <v>21372.240000000002</v>
      </c>
      <c r="P844" s="170">
        <v>21372.240000000002</v>
      </c>
      <c r="Q844" s="168" t="s">
        <v>245</v>
      </c>
      <c r="R844" s="168" t="str">
        <f t="shared" si="94"/>
        <v>B</v>
      </c>
      <c r="S844" s="158">
        <v>0</v>
      </c>
      <c r="T844" s="153">
        <v>6</v>
      </c>
      <c r="U844" s="153">
        <v>3</v>
      </c>
      <c r="V844" s="159" t="s">
        <v>2364</v>
      </c>
    </row>
    <row r="845" spans="1:22">
      <c r="A845" s="153" t="s">
        <v>368</v>
      </c>
      <c r="B845" s="170">
        <v>2017260</v>
      </c>
      <c r="C845" s="153" t="s">
        <v>3193</v>
      </c>
      <c r="D845" s="153" t="s">
        <v>3194</v>
      </c>
      <c r="F845" s="153" t="s">
        <v>403</v>
      </c>
      <c r="G845" s="153" t="s">
        <v>96</v>
      </c>
      <c r="H845" s="153" t="s">
        <v>492</v>
      </c>
      <c r="I845" s="153" t="s">
        <v>492</v>
      </c>
      <c r="J845" s="153" t="s">
        <v>433</v>
      </c>
      <c r="K845" s="153" t="s">
        <v>931</v>
      </c>
      <c r="L845" s="153" t="s">
        <v>3195</v>
      </c>
      <c r="M845" s="153" t="s">
        <v>409</v>
      </c>
      <c r="N845" s="153" t="s">
        <v>3196</v>
      </c>
      <c r="O845" s="170">
        <v>25292.5</v>
      </c>
      <c r="P845" s="170">
        <v>25292.5</v>
      </c>
      <c r="Q845" s="168" t="s">
        <v>258</v>
      </c>
      <c r="R845" s="168" t="str">
        <f t="shared" si="94"/>
        <v>A</v>
      </c>
      <c r="S845" s="154">
        <f t="shared" si="95"/>
        <v>126.46250000000001</v>
      </c>
    </row>
    <row r="846" spans="1:22">
      <c r="A846" s="153" t="s">
        <v>368</v>
      </c>
      <c r="B846" s="170">
        <v>2017272</v>
      </c>
      <c r="C846" s="153" t="s">
        <v>3197</v>
      </c>
      <c r="D846" s="153" t="s">
        <v>3198</v>
      </c>
      <c r="F846" s="153" t="s">
        <v>403</v>
      </c>
      <c r="G846" s="153" t="s">
        <v>96</v>
      </c>
      <c r="H846" s="153" t="s">
        <v>492</v>
      </c>
      <c r="I846" s="153" t="s">
        <v>492</v>
      </c>
      <c r="J846" s="153" t="s">
        <v>433</v>
      </c>
      <c r="K846" s="153" t="s">
        <v>958</v>
      </c>
      <c r="L846" s="153" t="s">
        <v>3199</v>
      </c>
      <c r="M846" s="153" t="s">
        <v>409</v>
      </c>
      <c r="N846" s="153" t="s">
        <v>2254</v>
      </c>
      <c r="O846" s="170">
        <v>27532.52</v>
      </c>
      <c r="P846" s="170">
        <v>27532.52</v>
      </c>
      <c r="Q846" s="168" t="s">
        <v>245</v>
      </c>
      <c r="R846" s="168" t="str">
        <f t="shared" si="94"/>
        <v>B</v>
      </c>
      <c r="S846" s="154">
        <f t="shared" si="95"/>
        <v>825.97559999999999</v>
      </c>
    </row>
    <row r="847" spans="1:22">
      <c r="A847" s="153" t="s">
        <v>368</v>
      </c>
      <c r="B847" s="170">
        <v>2017278</v>
      </c>
      <c r="C847" s="153" t="s">
        <v>3200</v>
      </c>
      <c r="D847" s="153" t="s">
        <v>3201</v>
      </c>
      <c r="F847" s="153" t="s">
        <v>403</v>
      </c>
      <c r="G847" s="153" t="s">
        <v>96</v>
      </c>
      <c r="H847" s="153" t="s">
        <v>433</v>
      </c>
      <c r="I847" s="153" t="s">
        <v>427</v>
      </c>
      <c r="J847" s="153" t="s">
        <v>434</v>
      </c>
      <c r="K847" s="153" t="s">
        <v>966</v>
      </c>
      <c r="L847" s="153" t="s">
        <v>3202</v>
      </c>
      <c r="M847" s="153" t="s">
        <v>409</v>
      </c>
      <c r="N847" s="153" t="s">
        <v>3173</v>
      </c>
      <c r="O847" s="170">
        <v>14366.84</v>
      </c>
      <c r="P847" s="170">
        <v>14366.84</v>
      </c>
      <c r="Q847" s="168" t="s">
        <v>258</v>
      </c>
      <c r="R847" s="168" t="str">
        <f t="shared" si="94"/>
        <v>A</v>
      </c>
      <c r="S847" s="154">
        <f t="shared" si="95"/>
        <v>71.834199999999996</v>
      </c>
    </row>
    <row r="848" spans="1:22">
      <c r="A848" s="153" t="s">
        <v>368</v>
      </c>
      <c r="B848" s="170">
        <v>2017300</v>
      </c>
      <c r="C848" s="153" t="s">
        <v>3203</v>
      </c>
      <c r="D848" s="153" t="s">
        <v>2367</v>
      </c>
      <c r="F848" s="153" t="s">
        <v>403</v>
      </c>
      <c r="G848" s="153" t="s">
        <v>96</v>
      </c>
      <c r="H848" s="153" t="s">
        <v>492</v>
      </c>
      <c r="I848" s="153" t="s">
        <v>405</v>
      </c>
      <c r="J848" s="153" t="s">
        <v>433</v>
      </c>
      <c r="K848" s="153" t="s">
        <v>931</v>
      </c>
      <c r="L848" s="153" t="s">
        <v>3204</v>
      </c>
      <c r="M848" s="153" t="s">
        <v>409</v>
      </c>
      <c r="N848" s="153" t="s">
        <v>3205</v>
      </c>
      <c r="O848" s="170">
        <v>29673.9</v>
      </c>
      <c r="P848" s="170">
        <v>29673.9</v>
      </c>
      <c r="Q848" s="168" t="s">
        <v>258</v>
      </c>
      <c r="R848" s="168" t="str">
        <f t="shared" si="94"/>
        <v>A</v>
      </c>
      <c r="S848" s="154">
        <f t="shared" si="95"/>
        <v>148.36950000000002</v>
      </c>
    </row>
    <row r="849" spans="1:22">
      <c r="A849" s="153" t="s">
        <v>368</v>
      </c>
      <c r="B849" s="170">
        <v>2018081</v>
      </c>
      <c r="C849" s="153" t="s">
        <v>3206</v>
      </c>
      <c r="D849" s="153" t="s">
        <v>3207</v>
      </c>
      <c r="F849" s="153" t="s">
        <v>403</v>
      </c>
      <c r="G849" s="153" t="s">
        <v>96</v>
      </c>
      <c r="H849" s="153" t="s">
        <v>433</v>
      </c>
      <c r="I849" s="153" t="s">
        <v>427</v>
      </c>
      <c r="J849" s="153" t="s">
        <v>434</v>
      </c>
      <c r="K849" s="153" t="s">
        <v>926</v>
      </c>
      <c r="L849" s="153" t="s">
        <v>1921</v>
      </c>
      <c r="M849" s="153" t="s">
        <v>409</v>
      </c>
      <c r="N849" s="153" t="s">
        <v>2884</v>
      </c>
      <c r="O849" s="170">
        <v>32142.639999999999</v>
      </c>
      <c r="P849" s="170">
        <v>32142.639999999999</v>
      </c>
      <c r="Q849" s="168" t="s">
        <v>258</v>
      </c>
      <c r="R849" s="168" t="str">
        <f t="shared" si="94"/>
        <v>A</v>
      </c>
      <c r="S849" s="154">
        <f t="shared" si="95"/>
        <v>160.7132</v>
      </c>
    </row>
    <row r="850" spans="1:22">
      <c r="A850" s="153" t="s">
        <v>368</v>
      </c>
      <c r="B850" s="170">
        <v>2018089</v>
      </c>
      <c r="C850" s="153" t="s">
        <v>3208</v>
      </c>
      <c r="D850" s="153" t="s">
        <v>3209</v>
      </c>
      <c r="F850" s="153" t="s">
        <v>403</v>
      </c>
      <c r="G850" s="153" t="s">
        <v>96</v>
      </c>
      <c r="H850" s="153" t="s">
        <v>492</v>
      </c>
      <c r="I850" s="153" t="s">
        <v>1349</v>
      </c>
      <c r="J850" s="153" t="s">
        <v>433</v>
      </c>
      <c r="K850" s="153" t="s">
        <v>917</v>
      </c>
      <c r="L850" s="153" t="s">
        <v>565</v>
      </c>
      <c r="M850" s="153" t="s">
        <v>409</v>
      </c>
      <c r="N850" s="153" t="s">
        <v>1358</v>
      </c>
      <c r="O850" s="170">
        <v>22987.77</v>
      </c>
      <c r="P850" s="170">
        <v>22987.77</v>
      </c>
      <c r="Q850" s="168" t="s">
        <v>245</v>
      </c>
      <c r="R850" s="168" t="str">
        <f t="shared" si="94"/>
        <v>B</v>
      </c>
      <c r="S850" s="154">
        <f t="shared" si="95"/>
        <v>689.63310000000001</v>
      </c>
    </row>
    <row r="851" spans="1:22">
      <c r="A851" s="153" t="s">
        <v>368</v>
      </c>
      <c r="B851" s="170">
        <v>2018096</v>
      </c>
      <c r="C851" s="153" t="s">
        <v>3210</v>
      </c>
      <c r="D851" s="153" t="s">
        <v>3211</v>
      </c>
      <c r="F851" s="153" t="s">
        <v>403</v>
      </c>
      <c r="G851" s="153" t="s">
        <v>96</v>
      </c>
      <c r="H851" s="153" t="s">
        <v>492</v>
      </c>
      <c r="I851" s="153" t="s">
        <v>492</v>
      </c>
      <c r="J851" s="153" t="s">
        <v>433</v>
      </c>
      <c r="K851" s="153" t="s">
        <v>926</v>
      </c>
      <c r="L851" s="153" t="s">
        <v>578</v>
      </c>
      <c r="M851" s="153" t="s">
        <v>409</v>
      </c>
      <c r="N851" s="153" t="s">
        <v>1056</v>
      </c>
      <c r="O851" s="170">
        <v>17147.419999999998</v>
      </c>
      <c r="P851" s="170">
        <v>17147.419999999998</v>
      </c>
      <c r="Q851" s="168" t="s">
        <v>245</v>
      </c>
      <c r="R851" s="168" t="str">
        <f t="shared" si="94"/>
        <v>B</v>
      </c>
      <c r="S851" s="154">
        <f t="shared" si="95"/>
        <v>514.42259999999987</v>
      </c>
    </row>
    <row r="852" spans="1:22">
      <c r="A852" s="153" t="s">
        <v>368</v>
      </c>
      <c r="B852" s="170">
        <v>2018115</v>
      </c>
      <c r="C852" s="153" t="s">
        <v>3212</v>
      </c>
      <c r="D852" s="153" t="s">
        <v>3213</v>
      </c>
      <c r="F852" s="153" t="s">
        <v>403</v>
      </c>
      <c r="G852" s="153" t="s">
        <v>96</v>
      </c>
      <c r="H852" s="153" t="s">
        <v>492</v>
      </c>
      <c r="I852" s="153" t="s">
        <v>492</v>
      </c>
      <c r="J852" s="153" t="s">
        <v>433</v>
      </c>
      <c r="K852" s="153" t="s">
        <v>1061</v>
      </c>
      <c r="L852" s="153" t="s">
        <v>3214</v>
      </c>
      <c r="M852" s="153" t="s">
        <v>409</v>
      </c>
      <c r="N852" s="153" t="s">
        <v>2469</v>
      </c>
      <c r="O852" s="170">
        <v>26715.87</v>
      </c>
      <c r="P852" s="170">
        <v>26715.87</v>
      </c>
      <c r="Q852" s="168" t="s">
        <v>245</v>
      </c>
      <c r="R852" s="168" t="str">
        <f t="shared" si="94"/>
        <v>B</v>
      </c>
      <c r="S852" s="154">
        <f t="shared" si="95"/>
        <v>801.47609999999997</v>
      </c>
    </row>
    <row r="853" spans="1:22">
      <c r="A853" s="153" t="s">
        <v>368</v>
      </c>
      <c r="B853" s="170">
        <v>2018116</v>
      </c>
      <c r="C853" s="153" t="s">
        <v>3215</v>
      </c>
      <c r="D853" s="153" t="s">
        <v>3216</v>
      </c>
      <c r="F853" s="153" t="s">
        <v>403</v>
      </c>
      <c r="G853" s="153" t="s">
        <v>96</v>
      </c>
      <c r="H853" s="153" t="s">
        <v>1160</v>
      </c>
      <c r="I853" s="153" t="s">
        <v>493</v>
      </c>
      <c r="J853" s="153" t="s">
        <v>828</v>
      </c>
      <c r="K853" s="153" t="s">
        <v>1096</v>
      </c>
      <c r="L853" s="153" t="s">
        <v>3217</v>
      </c>
      <c r="M853" s="153" t="s">
        <v>409</v>
      </c>
      <c r="N853" s="153" t="s">
        <v>2660</v>
      </c>
      <c r="O853" s="170">
        <v>26355.119999999999</v>
      </c>
      <c r="P853" s="170">
        <v>26355.119999999999</v>
      </c>
      <c r="Q853" s="168" t="s">
        <v>245</v>
      </c>
      <c r="R853" s="168" t="s">
        <v>254</v>
      </c>
      <c r="S853" s="154">
        <f t="shared" si="95"/>
        <v>2635.5120000000002</v>
      </c>
      <c r="T853" s="153">
        <v>6</v>
      </c>
      <c r="U853" s="153">
        <v>0</v>
      </c>
      <c r="V853" s="153" t="s">
        <v>3159</v>
      </c>
    </row>
    <row r="854" spans="1:22">
      <c r="A854" s="153" t="s">
        <v>368</v>
      </c>
      <c r="B854" s="170">
        <v>2018122</v>
      </c>
      <c r="C854" s="153" t="s">
        <v>3218</v>
      </c>
      <c r="D854" s="153" t="s">
        <v>3219</v>
      </c>
      <c r="F854" s="153" t="s">
        <v>403</v>
      </c>
      <c r="G854" s="153" t="s">
        <v>96</v>
      </c>
      <c r="H854" s="153" t="s">
        <v>433</v>
      </c>
      <c r="I854" s="153" t="s">
        <v>413</v>
      </c>
      <c r="J854" s="153" t="s">
        <v>434</v>
      </c>
      <c r="K854" s="153" t="s">
        <v>926</v>
      </c>
      <c r="L854" s="153" t="s">
        <v>582</v>
      </c>
      <c r="M854" s="153" t="s">
        <v>409</v>
      </c>
      <c r="N854" s="153" t="s">
        <v>747</v>
      </c>
      <c r="O854" s="170">
        <v>34289.61</v>
      </c>
      <c r="P854" s="170">
        <v>34289.61</v>
      </c>
      <c r="Q854" s="168" t="s">
        <v>254</v>
      </c>
      <c r="R854" s="168" t="str">
        <f t="shared" si="94"/>
        <v>C</v>
      </c>
      <c r="S854" s="154">
        <f t="shared" si="95"/>
        <v>3428.9610000000002</v>
      </c>
      <c r="T854" s="153">
        <v>3</v>
      </c>
      <c r="U854" s="153">
        <v>2</v>
      </c>
    </row>
    <row r="855" spans="1:22">
      <c r="A855" s="153" t="s">
        <v>368</v>
      </c>
      <c r="B855" s="170">
        <v>2018127</v>
      </c>
      <c r="C855" s="153" t="s">
        <v>3220</v>
      </c>
      <c r="D855" s="153" t="s">
        <v>3221</v>
      </c>
      <c r="F855" s="153" t="s">
        <v>403</v>
      </c>
      <c r="G855" s="153" t="s">
        <v>96</v>
      </c>
      <c r="H855" s="153" t="s">
        <v>492</v>
      </c>
      <c r="I855" s="153" t="s">
        <v>492</v>
      </c>
      <c r="J855" s="153" t="s">
        <v>433</v>
      </c>
      <c r="K855" s="153" t="s">
        <v>926</v>
      </c>
      <c r="L855" s="153" t="s">
        <v>3222</v>
      </c>
      <c r="M855" s="153" t="s">
        <v>409</v>
      </c>
      <c r="N855" s="153" t="s">
        <v>3223</v>
      </c>
      <c r="O855" s="170">
        <v>22761</v>
      </c>
      <c r="P855" s="170">
        <v>22761</v>
      </c>
      <c r="Q855" s="168" t="s">
        <v>245</v>
      </c>
      <c r="R855" s="168" t="str">
        <f t="shared" si="94"/>
        <v>B</v>
      </c>
      <c r="S855" s="154">
        <f t="shared" si="95"/>
        <v>682.82999999999993</v>
      </c>
    </row>
    <row r="856" spans="1:22">
      <c r="A856" s="153" t="s">
        <v>368</v>
      </c>
      <c r="B856" s="170">
        <v>2018129</v>
      </c>
      <c r="C856" s="153" t="s">
        <v>3224</v>
      </c>
      <c r="D856" s="153" t="s">
        <v>3225</v>
      </c>
      <c r="F856" s="153" t="s">
        <v>403</v>
      </c>
      <c r="G856" s="153" t="s">
        <v>96</v>
      </c>
      <c r="H856" s="153" t="s">
        <v>492</v>
      </c>
      <c r="I856" s="153" t="s">
        <v>553</v>
      </c>
      <c r="J856" s="153" t="s">
        <v>433</v>
      </c>
      <c r="K856" s="153" t="s">
        <v>926</v>
      </c>
      <c r="L856" s="153" t="s">
        <v>1532</v>
      </c>
      <c r="M856" s="153" t="s">
        <v>409</v>
      </c>
      <c r="N856" s="153" t="s">
        <v>1047</v>
      </c>
      <c r="O856" s="170">
        <v>20424.32</v>
      </c>
      <c r="P856" s="170">
        <v>20424.32</v>
      </c>
      <c r="Q856" s="168" t="s">
        <v>245</v>
      </c>
      <c r="R856" s="168" t="str">
        <f t="shared" si="94"/>
        <v>B</v>
      </c>
      <c r="S856" s="154">
        <f t="shared" si="95"/>
        <v>612.7296</v>
      </c>
    </row>
    <row r="857" spans="1:22">
      <c r="A857" s="153" t="s">
        <v>368</v>
      </c>
      <c r="B857" s="170">
        <v>2018157</v>
      </c>
      <c r="C857" s="153" t="s">
        <v>3226</v>
      </c>
      <c r="D857" s="153" t="s">
        <v>3227</v>
      </c>
      <c r="F857" s="153" t="s">
        <v>403</v>
      </c>
      <c r="G857" s="153" t="s">
        <v>96</v>
      </c>
      <c r="H857" s="153" t="s">
        <v>433</v>
      </c>
      <c r="I857" s="153" t="s">
        <v>493</v>
      </c>
      <c r="J857" s="153" t="s">
        <v>434</v>
      </c>
      <c r="K857" s="153" t="s">
        <v>926</v>
      </c>
      <c r="L857" s="153" t="s">
        <v>3222</v>
      </c>
      <c r="M857" s="153" t="s">
        <v>409</v>
      </c>
      <c r="N857" s="153" t="s">
        <v>3223</v>
      </c>
      <c r="O857" s="170">
        <v>22509.9</v>
      </c>
      <c r="P857" s="170">
        <v>22509.9</v>
      </c>
      <c r="Q857" s="168" t="s">
        <v>245</v>
      </c>
      <c r="R857" s="168" t="str">
        <f t="shared" si="94"/>
        <v>B</v>
      </c>
      <c r="S857" s="154">
        <f t="shared" si="95"/>
        <v>675.29700000000003</v>
      </c>
    </row>
    <row r="858" spans="1:22">
      <c r="A858" s="153" t="s">
        <v>368</v>
      </c>
      <c r="B858" s="170">
        <v>2018162</v>
      </c>
      <c r="C858" s="153" t="s">
        <v>3228</v>
      </c>
      <c r="D858" s="153" t="s">
        <v>3229</v>
      </c>
      <c r="F858" s="153" t="s">
        <v>403</v>
      </c>
      <c r="G858" s="153" t="s">
        <v>96</v>
      </c>
      <c r="H858" s="153" t="s">
        <v>433</v>
      </c>
      <c r="I858" s="153" t="s">
        <v>427</v>
      </c>
      <c r="J858" s="153" t="s">
        <v>434</v>
      </c>
      <c r="K858" s="153" t="s">
        <v>1061</v>
      </c>
      <c r="L858" s="153" t="s">
        <v>927</v>
      </c>
      <c r="M858" s="153" t="s">
        <v>409</v>
      </c>
      <c r="N858" s="153" t="s">
        <v>2501</v>
      </c>
      <c r="O858" s="170">
        <v>27427.31</v>
      </c>
      <c r="P858" s="170">
        <v>27427.31</v>
      </c>
      <c r="Q858" s="168" t="s">
        <v>245</v>
      </c>
      <c r="R858" s="168" t="str">
        <f t="shared" si="94"/>
        <v>B</v>
      </c>
      <c r="S858" s="154">
        <f t="shared" si="95"/>
        <v>822.8193</v>
      </c>
    </row>
    <row r="859" spans="1:22">
      <c r="A859" s="153" t="s">
        <v>368</v>
      </c>
      <c r="B859" s="177">
        <v>2018166</v>
      </c>
      <c r="C859" s="153" t="s">
        <v>3230</v>
      </c>
      <c r="D859" s="153" t="s">
        <v>3231</v>
      </c>
      <c r="F859" s="153" t="s">
        <v>403</v>
      </c>
      <c r="G859" s="153" t="s">
        <v>96</v>
      </c>
      <c r="H859" s="153" t="s">
        <v>433</v>
      </c>
      <c r="I859" s="153" t="s">
        <v>427</v>
      </c>
      <c r="J859" s="153" t="s">
        <v>434</v>
      </c>
      <c r="K859" s="153" t="s">
        <v>917</v>
      </c>
      <c r="L859" s="153" t="s">
        <v>927</v>
      </c>
      <c r="M859" s="153" t="s">
        <v>409</v>
      </c>
      <c r="N859" s="153" t="s">
        <v>2501</v>
      </c>
      <c r="O859" s="170">
        <v>28039.49</v>
      </c>
      <c r="P859" s="170">
        <v>28039.49</v>
      </c>
      <c r="Q859" s="168" t="s">
        <v>245</v>
      </c>
      <c r="R859" s="168" t="str">
        <f t="shared" si="94"/>
        <v>B</v>
      </c>
      <c r="S859" s="154">
        <f t="shared" si="95"/>
        <v>841.18470000000002</v>
      </c>
    </row>
    <row r="860" spans="1:22">
      <c r="A860" s="153" t="s">
        <v>368</v>
      </c>
      <c r="B860" s="170">
        <v>2019002</v>
      </c>
      <c r="C860" s="153" t="s">
        <v>3232</v>
      </c>
      <c r="D860" s="153" t="s">
        <v>3233</v>
      </c>
      <c r="F860" s="153" t="s">
        <v>403</v>
      </c>
      <c r="G860" s="153" t="s">
        <v>96</v>
      </c>
      <c r="H860" s="153" t="s">
        <v>433</v>
      </c>
      <c r="I860" s="153" t="s">
        <v>427</v>
      </c>
      <c r="J860" s="153" t="s">
        <v>434</v>
      </c>
      <c r="K860" s="153" t="s">
        <v>3234</v>
      </c>
      <c r="L860" s="153" t="s">
        <v>1081</v>
      </c>
      <c r="M860" s="153" t="s">
        <v>409</v>
      </c>
      <c r="N860" s="153" t="s">
        <v>3235</v>
      </c>
      <c r="O860" s="170">
        <v>17689.27</v>
      </c>
      <c r="P860" s="170">
        <v>17689.27</v>
      </c>
      <c r="Q860" s="168" t="s">
        <v>254</v>
      </c>
      <c r="R860" s="168" t="str">
        <f t="shared" si="94"/>
        <v>C</v>
      </c>
      <c r="S860" s="154">
        <f t="shared" si="95"/>
        <v>1768.9270000000001</v>
      </c>
    </row>
    <row r="861" spans="1:22">
      <c r="A861" s="153" t="s">
        <v>368</v>
      </c>
      <c r="B861" s="170">
        <v>2019041</v>
      </c>
      <c r="C861" s="153" t="s">
        <v>3236</v>
      </c>
      <c r="D861" s="153" t="s">
        <v>3237</v>
      </c>
      <c r="F861" s="153" t="s">
        <v>403</v>
      </c>
      <c r="G861" s="153" t="s">
        <v>96</v>
      </c>
      <c r="H861" s="153" t="s">
        <v>433</v>
      </c>
      <c r="I861" s="153" t="s">
        <v>427</v>
      </c>
      <c r="J861" s="153" t="s">
        <v>434</v>
      </c>
      <c r="K861" s="153" t="s">
        <v>926</v>
      </c>
      <c r="L861" s="153" t="s">
        <v>3238</v>
      </c>
      <c r="M861" s="153" t="s">
        <v>409</v>
      </c>
      <c r="N861" s="153" t="s">
        <v>765</v>
      </c>
      <c r="O861" s="170">
        <v>10208.23</v>
      </c>
      <c r="P861" s="170">
        <v>10208.23</v>
      </c>
      <c r="Q861" s="168" t="s">
        <v>258</v>
      </c>
      <c r="R861" s="168" t="str">
        <f t="shared" si="94"/>
        <v>A</v>
      </c>
      <c r="S861" s="154">
        <f t="shared" si="95"/>
        <v>51.041150000000002</v>
      </c>
    </row>
    <row r="862" spans="1:22">
      <c r="A862" s="153" t="s">
        <v>368</v>
      </c>
      <c r="B862" s="170">
        <v>2019063</v>
      </c>
      <c r="C862" s="153" t="s">
        <v>3239</v>
      </c>
      <c r="D862" s="153" t="s">
        <v>3240</v>
      </c>
      <c r="F862" s="153" t="s">
        <v>403</v>
      </c>
      <c r="G862" s="153" t="s">
        <v>96</v>
      </c>
      <c r="H862" s="153" t="s">
        <v>433</v>
      </c>
      <c r="I862" s="153" t="s">
        <v>750</v>
      </c>
      <c r="J862" s="153" t="s">
        <v>434</v>
      </c>
      <c r="K862" s="153" t="s">
        <v>955</v>
      </c>
      <c r="L862" s="153" t="s">
        <v>1249</v>
      </c>
      <c r="M862" s="153" t="s">
        <v>409</v>
      </c>
      <c r="N862" s="153" t="s">
        <v>1732</v>
      </c>
      <c r="O862" s="170">
        <v>18692.46</v>
      </c>
      <c r="P862" s="170">
        <v>18692.46</v>
      </c>
      <c r="Q862" s="168" t="s">
        <v>258</v>
      </c>
      <c r="R862" s="168" t="str">
        <f t="shared" si="94"/>
        <v>A</v>
      </c>
      <c r="S862" s="154">
        <f t="shared" si="95"/>
        <v>93.462299999999999</v>
      </c>
    </row>
    <row r="863" spans="1:22">
      <c r="A863" s="153" t="s">
        <v>368</v>
      </c>
      <c r="B863" s="170">
        <v>2019081</v>
      </c>
      <c r="C863" s="153" t="s">
        <v>3241</v>
      </c>
      <c r="D863" s="153" t="s">
        <v>3242</v>
      </c>
      <c r="F863" s="153" t="s">
        <v>403</v>
      </c>
      <c r="G863" s="153" t="s">
        <v>96</v>
      </c>
      <c r="H863" s="153" t="s">
        <v>492</v>
      </c>
      <c r="I863" s="153" t="s">
        <v>532</v>
      </c>
      <c r="J863" s="153" t="s">
        <v>433</v>
      </c>
      <c r="K863" s="153" t="s">
        <v>1045</v>
      </c>
      <c r="L863" s="153" t="s">
        <v>1269</v>
      </c>
      <c r="M863" s="153" t="s">
        <v>409</v>
      </c>
      <c r="N863" s="153" t="s">
        <v>914</v>
      </c>
      <c r="O863" s="170">
        <v>29752.97</v>
      </c>
      <c r="P863" s="170">
        <v>29752.97</v>
      </c>
      <c r="Q863" s="168" t="s">
        <v>245</v>
      </c>
      <c r="R863" s="168" t="str">
        <f t="shared" si="94"/>
        <v>B</v>
      </c>
      <c r="S863" s="154">
        <f t="shared" si="95"/>
        <v>892.58910000000003</v>
      </c>
    </row>
    <row r="864" spans="1:22">
      <c r="A864" s="153" t="s">
        <v>368</v>
      </c>
      <c r="B864" s="170">
        <v>2019092</v>
      </c>
      <c r="C864" s="153" t="s">
        <v>3243</v>
      </c>
      <c r="D864" s="153" t="s">
        <v>3244</v>
      </c>
      <c r="F864" s="153" t="s">
        <v>403</v>
      </c>
      <c r="G864" s="153" t="s">
        <v>96</v>
      </c>
      <c r="H864" s="153" t="s">
        <v>492</v>
      </c>
      <c r="I864" s="153" t="s">
        <v>426</v>
      </c>
      <c r="J864" s="153" t="s">
        <v>433</v>
      </c>
      <c r="K864" s="153" t="s">
        <v>958</v>
      </c>
      <c r="L864" s="153" t="s">
        <v>597</v>
      </c>
      <c r="M864" s="153" t="s">
        <v>409</v>
      </c>
      <c r="N864" s="153" t="s">
        <v>1787</v>
      </c>
      <c r="O864" s="170">
        <v>18299.57</v>
      </c>
      <c r="P864" s="170">
        <v>18299.57</v>
      </c>
      <c r="Q864" s="168" t="s">
        <v>254</v>
      </c>
      <c r="R864" s="168" t="str">
        <f t="shared" si="94"/>
        <v>C</v>
      </c>
      <c r="S864" s="154">
        <f t="shared" si="95"/>
        <v>1829.9570000000001</v>
      </c>
      <c r="T864" s="153">
        <v>5</v>
      </c>
      <c r="U864" s="153">
        <v>0</v>
      </c>
    </row>
    <row r="865" spans="1:21">
      <c r="A865" s="153" t="s">
        <v>368</v>
      </c>
      <c r="B865" s="170">
        <v>2019133</v>
      </c>
      <c r="C865" s="153" t="s">
        <v>3245</v>
      </c>
      <c r="D865" s="153" t="s">
        <v>3246</v>
      </c>
      <c r="F865" s="153" t="s">
        <v>403</v>
      </c>
      <c r="G865" s="153" t="s">
        <v>96</v>
      </c>
      <c r="H865" s="153" t="s">
        <v>433</v>
      </c>
      <c r="I865" s="153" t="s">
        <v>427</v>
      </c>
      <c r="J865" s="153" t="s">
        <v>434</v>
      </c>
      <c r="K865" s="153" t="s">
        <v>966</v>
      </c>
      <c r="L865" s="153" t="s">
        <v>1843</v>
      </c>
      <c r="M865" s="153" t="s">
        <v>409</v>
      </c>
      <c r="N865" s="153" t="s">
        <v>1005</v>
      </c>
      <c r="O865" s="170">
        <v>20275.03</v>
      </c>
      <c r="P865" s="170">
        <v>20275.03</v>
      </c>
      <c r="Q865" s="168" t="s">
        <v>245</v>
      </c>
      <c r="R865" s="168" t="str">
        <f t="shared" si="94"/>
        <v>B</v>
      </c>
      <c r="S865" s="154">
        <f t="shared" si="95"/>
        <v>608.25089999999989</v>
      </c>
    </row>
    <row r="866" spans="1:21">
      <c r="B866" s="179" t="s">
        <v>3247</v>
      </c>
      <c r="O866" s="170">
        <f>SUM(O832:O865)</f>
        <v>741623.35</v>
      </c>
      <c r="P866" s="170">
        <f>SUM(P832:P865)</f>
        <v>741623.35</v>
      </c>
      <c r="S866" s="156">
        <f>SUM(S832:S865)</f>
        <v>26901.286949999994</v>
      </c>
    </row>
    <row r="868" spans="1:21">
      <c r="A868" s="153" t="s">
        <v>369</v>
      </c>
      <c r="B868" s="170">
        <v>2021117</v>
      </c>
      <c r="C868" s="153" t="s">
        <v>3248</v>
      </c>
      <c r="D868" s="153" t="s">
        <v>3249</v>
      </c>
      <c r="F868" s="153" t="s">
        <v>403</v>
      </c>
      <c r="G868" s="153" t="s">
        <v>96</v>
      </c>
      <c r="H868" s="153" t="s">
        <v>433</v>
      </c>
      <c r="I868" s="153" t="s">
        <v>1349</v>
      </c>
      <c r="J868" s="153" t="s">
        <v>434</v>
      </c>
      <c r="K868" s="153" t="s">
        <v>982</v>
      </c>
      <c r="L868" s="153" t="s">
        <v>3250</v>
      </c>
      <c r="M868" s="153" t="s">
        <v>409</v>
      </c>
      <c r="N868" s="153" t="s">
        <v>3251</v>
      </c>
      <c r="O868" s="170">
        <v>25980</v>
      </c>
      <c r="P868" s="170">
        <v>25980</v>
      </c>
      <c r="Q868" s="168" t="e">
        <v>#N/A</v>
      </c>
      <c r="R868" s="168" t="s">
        <v>258</v>
      </c>
      <c r="S868" s="154">
        <f t="shared" ref="S868:S869" si="96">IF(E868="PLP",0,IF(E868="SRB",0,IF(G868="DEFERRED",O868*20%,IF(R868="A",O868*0.5%,IF(R868="B",O868*3%,O868*10%)))))</f>
        <v>129.9</v>
      </c>
    </row>
    <row r="869" spans="1:21">
      <c r="A869" s="153" t="s">
        <v>369</v>
      </c>
      <c r="B869" s="170">
        <v>2021119</v>
      </c>
      <c r="C869" s="153" t="s">
        <v>3252</v>
      </c>
      <c r="D869" s="153" t="s">
        <v>3253</v>
      </c>
      <c r="F869" s="153" t="s">
        <v>403</v>
      </c>
      <c r="G869" s="153" t="s">
        <v>96</v>
      </c>
      <c r="H869" s="153" t="s">
        <v>433</v>
      </c>
      <c r="I869" s="153" t="s">
        <v>426</v>
      </c>
      <c r="J869" s="153" t="s">
        <v>434</v>
      </c>
      <c r="K869" s="153" t="s">
        <v>1125</v>
      </c>
      <c r="L869" s="153" t="s">
        <v>605</v>
      </c>
      <c r="M869" s="153" t="s">
        <v>409</v>
      </c>
      <c r="N869" s="153" t="s">
        <v>3254</v>
      </c>
      <c r="O869" s="170">
        <v>35000</v>
      </c>
      <c r="P869" s="170">
        <v>35000</v>
      </c>
      <c r="Q869" s="168" t="e">
        <v>#N/A</v>
      </c>
      <c r="R869" s="168" t="s">
        <v>245</v>
      </c>
      <c r="S869" s="154">
        <f t="shared" si="96"/>
        <v>1050</v>
      </c>
    </row>
    <row r="870" spans="1:21">
      <c r="B870" s="179" t="s">
        <v>675</v>
      </c>
      <c r="O870" s="170">
        <f>SUM(O868:O869)</f>
        <v>60980</v>
      </c>
      <c r="P870" s="170">
        <f>SUM(P868:P869)</f>
        <v>60980</v>
      </c>
      <c r="S870" s="156">
        <f>SUM(S868:S869)</f>
        <v>1179.9000000000001</v>
      </c>
    </row>
    <row r="872" spans="1:21">
      <c r="A872" s="153" t="s">
        <v>371</v>
      </c>
      <c r="B872" s="170">
        <v>1341</v>
      </c>
      <c r="C872" s="153" t="s">
        <v>3255</v>
      </c>
      <c r="D872" s="153" t="s">
        <v>3256</v>
      </c>
      <c r="F872" s="153" t="s">
        <v>403</v>
      </c>
      <c r="G872" s="153" t="s">
        <v>309</v>
      </c>
      <c r="H872" s="153" t="s">
        <v>492</v>
      </c>
      <c r="I872" s="153" t="s">
        <v>492</v>
      </c>
      <c r="J872" s="153" t="s">
        <v>433</v>
      </c>
      <c r="K872" s="153" t="s">
        <v>407</v>
      </c>
      <c r="L872" s="153" t="s">
        <v>3257</v>
      </c>
      <c r="M872" s="153" t="s">
        <v>409</v>
      </c>
      <c r="N872" s="153" t="s">
        <v>887</v>
      </c>
      <c r="O872" s="170">
        <v>22219.52</v>
      </c>
      <c r="P872" s="170">
        <v>22219.52</v>
      </c>
      <c r="Q872" s="168" t="s">
        <v>245</v>
      </c>
      <c r="R872" s="168" t="str">
        <f t="shared" ref="R872:R894" si="97">Q872</f>
        <v>B</v>
      </c>
      <c r="S872" s="154">
        <f t="shared" ref="S872:S905" si="98">IF(E872="PLP",0,IF(E872="SRB",0,IF(G872="DEFERRED",O872*20%,IF(R872="A",O872*0.5%,IF(R872="B",O872*3%,O872*10%)))))</f>
        <v>666.5856</v>
      </c>
    </row>
    <row r="873" spans="1:21">
      <c r="A873" s="153" t="s">
        <v>371</v>
      </c>
      <c r="B873" s="170">
        <v>1380</v>
      </c>
      <c r="C873" s="153" t="s">
        <v>3258</v>
      </c>
      <c r="D873" s="153" t="s">
        <v>3259</v>
      </c>
      <c r="F873" s="153" t="s">
        <v>403</v>
      </c>
      <c r="G873" s="153" t="s">
        <v>309</v>
      </c>
      <c r="H873" s="153" t="s">
        <v>492</v>
      </c>
      <c r="I873" s="153" t="s">
        <v>413</v>
      </c>
      <c r="J873" s="153" t="s">
        <v>433</v>
      </c>
      <c r="K873" s="153" t="s">
        <v>407</v>
      </c>
      <c r="L873" s="153" t="s">
        <v>3260</v>
      </c>
      <c r="M873" s="153" t="s">
        <v>409</v>
      </c>
      <c r="N873" s="153" t="s">
        <v>3261</v>
      </c>
      <c r="O873" s="170">
        <v>21506.83</v>
      </c>
      <c r="P873" s="170">
        <v>21506.83</v>
      </c>
      <c r="Q873" s="168" t="s">
        <v>258</v>
      </c>
      <c r="R873" s="168" t="str">
        <f t="shared" si="97"/>
        <v>A</v>
      </c>
      <c r="S873" s="154">
        <f t="shared" si="98"/>
        <v>107.53415000000001</v>
      </c>
    </row>
    <row r="874" spans="1:21">
      <c r="A874" s="153" t="s">
        <v>371</v>
      </c>
      <c r="B874" s="170">
        <v>1418</v>
      </c>
      <c r="C874" s="153" t="s">
        <v>2304</v>
      </c>
      <c r="D874" s="153" t="s">
        <v>2305</v>
      </c>
      <c r="F874" s="153" t="s">
        <v>403</v>
      </c>
      <c r="G874" s="155" t="s">
        <v>311</v>
      </c>
      <c r="H874" s="153" t="s">
        <v>3262</v>
      </c>
      <c r="I874" s="153" t="s">
        <v>3263</v>
      </c>
      <c r="J874" s="153" t="s">
        <v>3262</v>
      </c>
      <c r="K874" s="153" t="s">
        <v>458</v>
      </c>
      <c r="L874" s="153" t="s">
        <v>3264</v>
      </c>
      <c r="M874" s="153" t="s">
        <v>409</v>
      </c>
      <c r="N874" s="153" t="s">
        <v>1142</v>
      </c>
      <c r="O874" s="170">
        <v>5963.06</v>
      </c>
      <c r="P874" s="170">
        <v>5963.06</v>
      </c>
      <c r="Q874" s="168" t="s">
        <v>461</v>
      </c>
      <c r="R874" s="168" t="str">
        <f t="shared" si="97"/>
        <v>DEF</v>
      </c>
      <c r="S874" s="154">
        <f t="shared" si="98"/>
        <v>1192.6120000000001</v>
      </c>
    </row>
    <row r="875" spans="1:21">
      <c r="A875" s="153" t="s">
        <v>371</v>
      </c>
      <c r="B875" s="170">
        <v>1469</v>
      </c>
      <c r="C875" s="153" t="s">
        <v>3265</v>
      </c>
      <c r="D875" s="153" t="s">
        <v>3266</v>
      </c>
      <c r="F875" s="153" t="s">
        <v>403</v>
      </c>
      <c r="G875" s="153" t="s">
        <v>309</v>
      </c>
      <c r="H875" s="153" t="s">
        <v>492</v>
      </c>
      <c r="I875" s="153" t="s">
        <v>553</v>
      </c>
      <c r="J875" s="153" t="s">
        <v>433</v>
      </c>
      <c r="K875" s="153" t="s">
        <v>407</v>
      </c>
      <c r="L875" s="153" t="s">
        <v>3267</v>
      </c>
      <c r="M875" s="153" t="s">
        <v>409</v>
      </c>
      <c r="N875" s="153" t="s">
        <v>3268</v>
      </c>
      <c r="O875" s="170">
        <v>22877.23</v>
      </c>
      <c r="P875" s="170">
        <v>22877.23</v>
      </c>
      <c r="Q875" s="168" t="s">
        <v>258</v>
      </c>
      <c r="R875" s="168" t="str">
        <f t="shared" si="97"/>
        <v>A</v>
      </c>
      <c r="S875" s="154">
        <f t="shared" si="98"/>
        <v>114.38615</v>
      </c>
    </row>
    <row r="876" spans="1:21">
      <c r="A876" s="153" t="s">
        <v>371</v>
      </c>
      <c r="B876" s="170">
        <v>1496</v>
      </c>
      <c r="C876" s="153" t="s">
        <v>3269</v>
      </c>
      <c r="D876" s="153" t="s">
        <v>3270</v>
      </c>
      <c r="F876" s="153" t="s">
        <v>403</v>
      </c>
      <c r="G876" s="153" t="s">
        <v>313</v>
      </c>
      <c r="H876" s="153" t="s">
        <v>828</v>
      </c>
      <c r="I876" s="153" t="s">
        <v>3271</v>
      </c>
      <c r="J876" s="153" t="s">
        <v>492</v>
      </c>
      <c r="K876" s="153" t="s">
        <v>494</v>
      </c>
      <c r="L876" s="153" t="s">
        <v>3272</v>
      </c>
      <c r="M876" s="153" t="s">
        <v>409</v>
      </c>
      <c r="N876" s="153" t="s">
        <v>3273</v>
      </c>
      <c r="O876" s="170">
        <v>22087.5</v>
      </c>
      <c r="P876" s="170">
        <v>22087.5</v>
      </c>
      <c r="Q876" s="168" t="s">
        <v>258</v>
      </c>
      <c r="R876" s="168" t="str">
        <f t="shared" si="97"/>
        <v>A</v>
      </c>
      <c r="S876" s="154">
        <f t="shared" si="98"/>
        <v>110.4375</v>
      </c>
      <c r="T876" s="153">
        <v>1</v>
      </c>
      <c r="U876" s="153">
        <v>0</v>
      </c>
    </row>
    <row r="877" spans="1:21">
      <c r="A877" s="153" t="s">
        <v>371</v>
      </c>
      <c r="B877" s="170">
        <v>1503</v>
      </c>
      <c r="C877" s="153" t="s">
        <v>2480</v>
      </c>
      <c r="D877" s="153" t="s">
        <v>2481</v>
      </c>
      <c r="F877" s="153" t="s">
        <v>403</v>
      </c>
      <c r="G877" s="153" t="s">
        <v>326</v>
      </c>
      <c r="H877" s="153" t="s">
        <v>603</v>
      </c>
      <c r="I877" s="153" t="s">
        <v>2482</v>
      </c>
      <c r="J877" s="153" t="s">
        <v>1160</v>
      </c>
      <c r="K877" s="153" t="s">
        <v>1161</v>
      </c>
      <c r="L877" s="153" t="s">
        <v>3274</v>
      </c>
      <c r="M877" s="153" t="s">
        <v>409</v>
      </c>
      <c r="N877" s="153" t="s">
        <v>3275</v>
      </c>
      <c r="O877" s="170">
        <v>44175.17</v>
      </c>
      <c r="P877" s="170">
        <v>44175.17</v>
      </c>
      <c r="Q877" s="168" t="s">
        <v>254</v>
      </c>
      <c r="R877" s="168" t="str">
        <f t="shared" si="97"/>
        <v>C</v>
      </c>
      <c r="S877" s="154">
        <f t="shared" si="98"/>
        <v>4417.5169999999998</v>
      </c>
      <c r="T877" s="153">
        <v>10</v>
      </c>
      <c r="U877" s="153">
        <v>3</v>
      </c>
    </row>
    <row r="878" spans="1:21">
      <c r="A878" s="153" t="s">
        <v>371</v>
      </c>
      <c r="B878" s="170">
        <v>1504</v>
      </c>
      <c r="C878" s="153" t="s">
        <v>3276</v>
      </c>
      <c r="D878" s="153" t="s">
        <v>3277</v>
      </c>
      <c r="F878" s="153" t="s">
        <v>403</v>
      </c>
      <c r="G878" s="153" t="s">
        <v>313</v>
      </c>
      <c r="H878" s="153" t="s">
        <v>492</v>
      </c>
      <c r="I878" s="153" t="s">
        <v>420</v>
      </c>
      <c r="J878" s="153" t="s">
        <v>433</v>
      </c>
      <c r="K878" s="153" t="s">
        <v>1125</v>
      </c>
      <c r="L878" s="153" t="s">
        <v>3278</v>
      </c>
      <c r="M878" s="153" t="s">
        <v>409</v>
      </c>
      <c r="N878" s="153" t="s">
        <v>1523</v>
      </c>
      <c r="O878" s="170">
        <v>5903.75</v>
      </c>
      <c r="P878" s="170">
        <v>5903.75</v>
      </c>
      <c r="Q878" s="168" t="s">
        <v>245</v>
      </c>
      <c r="R878" s="168" t="str">
        <f t="shared" si="97"/>
        <v>B</v>
      </c>
      <c r="S878" s="154">
        <f t="shared" si="98"/>
        <v>177.11249999999998</v>
      </c>
    </row>
    <row r="879" spans="1:21">
      <c r="A879" s="153" t="s">
        <v>371</v>
      </c>
      <c r="B879" s="170">
        <v>1534</v>
      </c>
      <c r="C879" s="153" t="s">
        <v>1405</v>
      </c>
      <c r="D879" s="153" t="s">
        <v>1406</v>
      </c>
      <c r="F879" s="153" t="s">
        <v>403</v>
      </c>
      <c r="G879" s="153" t="s">
        <v>313</v>
      </c>
      <c r="H879" s="153" t="s">
        <v>492</v>
      </c>
      <c r="I879" s="153" t="s">
        <v>971</v>
      </c>
      <c r="J879" s="153" t="s">
        <v>433</v>
      </c>
      <c r="K879" s="153" t="s">
        <v>1125</v>
      </c>
      <c r="L879" s="153" t="s">
        <v>3279</v>
      </c>
      <c r="M879" s="153" t="s">
        <v>409</v>
      </c>
      <c r="N879" s="153" t="s">
        <v>1660</v>
      </c>
      <c r="O879" s="170">
        <v>3510.42</v>
      </c>
      <c r="P879" s="170">
        <v>3510.42</v>
      </c>
      <c r="Q879" s="168" t="s">
        <v>254</v>
      </c>
      <c r="R879" s="168" t="str">
        <f t="shared" si="97"/>
        <v>C</v>
      </c>
      <c r="S879" s="154">
        <f t="shared" si="98"/>
        <v>351.04200000000003</v>
      </c>
    </row>
    <row r="880" spans="1:21">
      <c r="A880" s="153" t="s">
        <v>371</v>
      </c>
      <c r="B880" s="170">
        <v>1547</v>
      </c>
      <c r="C880" s="153" t="s">
        <v>3280</v>
      </c>
      <c r="D880" s="153" t="s">
        <v>3281</v>
      </c>
      <c r="F880" s="153" t="s">
        <v>403</v>
      </c>
      <c r="G880" s="153" t="s">
        <v>321</v>
      </c>
      <c r="H880" s="153" t="s">
        <v>420</v>
      </c>
      <c r="I880" s="153" t="s">
        <v>405</v>
      </c>
      <c r="J880" s="153" t="s">
        <v>419</v>
      </c>
      <c r="K880" s="153" t="s">
        <v>1003</v>
      </c>
      <c r="L880" s="153" t="s">
        <v>422</v>
      </c>
      <c r="M880" s="153" t="s">
        <v>409</v>
      </c>
      <c r="N880" s="153" t="s">
        <v>1887</v>
      </c>
      <c r="O880" s="170">
        <v>5073.8</v>
      </c>
      <c r="P880" s="170">
        <v>5073.8</v>
      </c>
      <c r="Q880" s="168" t="s">
        <v>245</v>
      </c>
      <c r="R880" s="168" t="str">
        <f t="shared" si="97"/>
        <v>B</v>
      </c>
      <c r="S880" s="154">
        <f t="shared" si="98"/>
        <v>152.214</v>
      </c>
    </row>
    <row r="881" spans="1:22">
      <c r="A881" s="153" t="s">
        <v>371</v>
      </c>
      <c r="B881" s="170">
        <v>1559</v>
      </c>
      <c r="C881" s="153" t="s">
        <v>2049</v>
      </c>
      <c r="D881" s="153" t="s">
        <v>2050</v>
      </c>
      <c r="F881" s="153" t="s">
        <v>403</v>
      </c>
      <c r="G881" s="153" t="s">
        <v>309</v>
      </c>
      <c r="H881" s="153" t="s">
        <v>492</v>
      </c>
      <c r="I881" s="153" t="s">
        <v>553</v>
      </c>
      <c r="J881" s="153" t="s">
        <v>433</v>
      </c>
      <c r="K881" s="153" t="s">
        <v>1003</v>
      </c>
      <c r="L881" s="153" t="s">
        <v>3282</v>
      </c>
      <c r="M881" s="153" t="s">
        <v>409</v>
      </c>
      <c r="N881" s="153" t="s">
        <v>3283</v>
      </c>
      <c r="O881" s="170">
        <v>1156.06</v>
      </c>
      <c r="P881" s="170">
        <v>1156.06</v>
      </c>
      <c r="Q881" s="168" t="s">
        <v>254</v>
      </c>
      <c r="R881" s="168" t="str">
        <f t="shared" si="97"/>
        <v>C</v>
      </c>
      <c r="S881" s="154">
        <f t="shared" si="98"/>
        <v>115.60599999999999</v>
      </c>
    </row>
    <row r="882" spans="1:22">
      <c r="A882" s="153" t="s">
        <v>371</v>
      </c>
      <c r="B882" s="170">
        <v>1593</v>
      </c>
      <c r="C882" s="153" t="s">
        <v>3284</v>
      </c>
      <c r="D882" s="153" t="s">
        <v>3285</v>
      </c>
      <c r="F882" s="153" t="s">
        <v>403</v>
      </c>
      <c r="G882" s="153" t="s">
        <v>313</v>
      </c>
      <c r="H882" s="153" t="s">
        <v>433</v>
      </c>
      <c r="I882" s="153" t="s">
        <v>3286</v>
      </c>
      <c r="J882" s="153" t="s">
        <v>434</v>
      </c>
      <c r="K882" s="153" t="s">
        <v>494</v>
      </c>
      <c r="L882" s="153" t="s">
        <v>3287</v>
      </c>
      <c r="M882" s="153" t="s">
        <v>409</v>
      </c>
      <c r="N882" s="153" t="s">
        <v>3288</v>
      </c>
      <c r="O882" s="170">
        <v>14013.18</v>
      </c>
      <c r="P882" s="170">
        <v>14013.18</v>
      </c>
      <c r="Q882" s="168" t="s">
        <v>258</v>
      </c>
      <c r="R882" s="168" t="str">
        <f t="shared" si="97"/>
        <v>A</v>
      </c>
      <c r="S882" s="154">
        <f t="shared" si="98"/>
        <v>70.065899999999999</v>
      </c>
    </row>
    <row r="883" spans="1:22">
      <c r="A883" s="153" t="s">
        <v>371</v>
      </c>
      <c r="B883" s="170">
        <v>2016139</v>
      </c>
      <c r="C883" s="153" t="s">
        <v>3289</v>
      </c>
      <c r="D883" s="153" t="s">
        <v>3290</v>
      </c>
      <c r="F883" s="153" t="s">
        <v>403</v>
      </c>
      <c r="G883" s="153" t="s">
        <v>907</v>
      </c>
      <c r="H883" s="153" t="s">
        <v>1349</v>
      </c>
      <c r="I883" s="153" t="s">
        <v>553</v>
      </c>
      <c r="J883" s="153" t="s">
        <v>531</v>
      </c>
      <c r="K883" s="153" t="s">
        <v>1012</v>
      </c>
      <c r="L883" s="153" t="s">
        <v>3291</v>
      </c>
      <c r="M883" s="153" t="s">
        <v>409</v>
      </c>
      <c r="N883" s="153" t="s">
        <v>2579</v>
      </c>
      <c r="O883" s="170">
        <v>23960.66</v>
      </c>
      <c r="P883" s="170">
        <v>23960.66</v>
      </c>
      <c r="Q883" s="168" t="s">
        <v>245</v>
      </c>
      <c r="R883" s="168" t="str">
        <f t="shared" si="97"/>
        <v>B</v>
      </c>
      <c r="S883" s="154">
        <f t="shared" si="98"/>
        <v>718.81979999999999</v>
      </c>
    </row>
    <row r="884" spans="1:22">
      <c r="A884" s="153" t="s">
        <v>371</v>
      </c>
      <c r="B884" s="170">
        <v>2016251</v>
      </c>
      <c r="C884" s="153" t="s">
        <v>3292</v>
      </c>
      <c r="D884" s="153" t="s">
        <v>3293</v>
      </c>
      <c r="F884" s="153" t="s">
        <v>403</v>
      </c>
      <c r="G884" s="153" t="s">
        <v>4</v>
      </c>
      <c r="H884" s="153" t="s">
        <v>493</v>
      </c>
      <c r="I884" s="153" t="s">
        <v>492</v>
      </c>
      <c r="J884" s="153" t="s">
        <v>788</v>
      </c>
      <c r="K884" s="153" t="s">
        <v>684</v>
      </c>
      <c r="L884" s="153" t="s">
        <v>1779</v>
      </c>
      <c r="M884" s="153" t="s">
        <v>409</v>
      </c>
      <c r="N884" s="153" t="s">
        <v>3294</v>
      </c>
      <c r="O884" s="170">
        <v>6627.34</v>
      </c>
      <c r="P884" s="170">
        <v>6627.34</v>
      </c>
      <c r="Q884" s="168" t="s">
        <v>245</v>
      </c>
      <c r="R884" s="168" t="str">
        <f t="shared" si="97"/>
        <v>B</v>
      </c>
      <c r="S884" s="154">
        <f t="shared" si="98"/>
        <v>198.8202</v>
      </c>
    </row>
    <row r="885" spans="1:22">
      <c r="A885" s="153" t="s">
        <v>371</v>
      </c>
      <c r="B885" s="170">
        <v>2017098</v>
      </c>
      <c r="C885" s="153" t="s">
        <v>551</v>
      </c>
      <c r="D885" s="153" t="s">
        <v>552</v>
      </c>
      <c r="F885" s="153" t="s">
        <v>403</v>
      </c>
      <c r="G885" s="153" t="s">
        <v>907</v>
      </c>
      <c r="H885" s="153" t="s">
        <v>492</v>
      </c>
      <c r="I885" s="153" t="s">
        <v>553</v>
      </c>
      <c r="J885" s="153" t="s">
        <v>433</v>
      </c>
      <c r="K885" s="153" t="s">
        <v>1012</v>
      </c>
      <c r="L885" s="153" t="s">
        <v>3295</v>
      </c>
      <c r="M885" s="153" t="s">
        <v>409</v>
      </c>
      <c r="N885" s="153" t="s">
        <v>3296</v>
      </c>
      <c r="O885" s="170">
        <v>643.63</v>
      </c>
      <c r="P885" s="170">
        <v>643.63</v>
      </c>
      <c r="Q885" s="168" t="s">
        <v>245</v>
      </c>
      <c r="R885" s="168" t="str">
        <f t="shared" si="97"/>
        <v>B</v>
      </c>
      <c r="S885" s="154">
        <f t="shared" si="98"/>
        <v>19.308899999999998</v>
      </c>
    </row>
    <row r="886" spans="1:22">
      <c r="A886" s="153" t="s">
        <v>371</v>
      </c>
      <c r="B886" s="170">
        <v>2019045</v>
      </c>
      <c r="C886" s="153" t="s">
        <v>3297</v>
      </c>
      <c r="D886" s="153" t="s">
        <v>3298</v>
      </c>
      <c r="F886" s="153" t="s">
        <v>403</v>
      </c>
      <c r="G886" s="153" t="s">
        <v>907</v>
      </c>
      <c r="H886" s="153" t="s">
        <v>433</v>
      </c>
      <c r="I886" s="153" t="s">
        <v>532</v>
      </c>
      <c r="J886" s="153" t="s">
        <v>434</v>
      </c>
      <c r="K886" s="153" t="s">
        <v>1003</v>
      </c>
      <c r="L886" s="153" t="s">
        <v>3299</v>
      </c>
      <c r="M886" s="153" t="s">
        <v>409</v>
      </c>
      <c r="N886" s="153" t="s">
        <v>1454</v>
      </c>
      <c r="O886" s="170">
        <v>7399.36</v>
      </c>
      <c r="P886" s="170">
        <v>7399.36</v>
      </c>
      <c r="Q886" s="168" t="s">
        <v>245</v>
      </c>
      <c r="R886" s="168" t="str">
        <f t="shared" si="97"/>
        <v>B</v>
      </c>
      <c r="S886" s="154">
        <f t="shared" si="98"/>
        <v>221.98079999999999</v>
      </c>
    </row>
    <row r="887" spans="1:22">
      <c r="A887" s="153" t="s">
        <v>371</v>
      </c>
      <c r="B887" s="170">
        <v>2019129</v>
      </c>
      <c r="C887" s="153" t="s">
        <v>3300</v>
      </c>
      <c r="D887" s="153" t="s">
        <v>3301</v>
      </c>
      <c r="F887" s="153" t="s">
        <v>403</v>
      </c>
      <c r="G887" s="153" t="s">
        <v>96</v>
      </c>
      <c r="H887" s="153" t="s">
        <v>492</v>
      </c>
      <c r="I887" s="153" t="s">
        <v>1349</v>
      </c>
      <c r="J887" s="153" t="s">
        <v>433</v>
      </c>
      <c r="K887" s="153" t="s">
        <v>1003</v>
      </c>
      <c r="L887" s="153" t="s">
        <v>3302</v>
      </c>
      <c r="M887" s="153" t="s">
        <v>409</v>
      </c>
      <c r="N887" s="153" t="s">
        <v>1373</v>
      </c>
      <c r="O887" s="170">
        <v>13467.2</v>
      </c>
      <c r="P887" s="170">
        <v>13467.2</v>
      </c>
      <c r="Q887" s="168" t="s">
        <v>245</v>
      </c>
      <c r="R887" s="168" t="str">
        <f t="shared" si="97"/>
        <v>B</v>
      </c>
      <c r="S887" s="154">
        <f t="shared" si="98"/>
        <v>404.01600000000002</v>
      </c>
    </row>
    <row r="888" spans="1:22">
      <c r="A888" s="153" t="s">
        <v>371</v>
      </c>
      <c r="B888" s="170">
        <v>2019144</v>
      </c>
      <c r="C888" s="153" t="s">
        <v>3303</v>
      </c>
      <c r="D888" s="153" t="s">
        <v>3304</v>
      </c>
      <c r="F888" s="153" t="s">
        <v>403</v>
      </c>
      <c r="G888" s="153" t="s">
        <v>907</v>
      </c>
      <c r="H888" s="153" t="s">
        <v>492</v>
      </c>
      <c r="I888" s="153" t="s">
        <v>420</v>
      </c>
      <c r="J888" s="153" t="s">
        <v>433</v>
      </c>
      <c r="K888" s="153" t="s">
        <v>1003</v>
      </c>
      <c r="L888" s="153" t="s">
        <v>3305</v>
      </c>
      <c r="M888" s="153" t="s">
        <v>409</v>
      </c>
      <c r="N888" s="153" t="s">
        <v>3306</v>
      </c>
      <c r="O888" s="170">
        <v>15135.12</v>
      </c>
      <c r="P888" s="170">
        <v>15135.12</v>
      </c>
      <c r="Q888" s="168" t="s">
        <v>245</v>
      </c>
      <c r="R888" s="168" t="str">
        <f t="shared" si="97"/>
        <v>B</v>
      </c>
      <c r="S888" s="154">
        <f t="shared" si="98"/>
        <v>454.05360000000002</v>
      </c>
    </row>
    <row r="889" spans="1:22">
      <c r="A889" s="153" t="s">
        <v>371</v>
      </c>
      <c r="B889" s="170">
        <v>2019150</v>
      </c>
      <c r="C889" s="153" t="s">
        <v>3307</v>
      </c>
      <c r="D889" s="153" t="s">
        <v>3308</v>
      </c>
      <c r="F889" s="153" t="s">
        <v>403</v>
      </c>
      <c r="G889" s="153" t="s">
        <v>96</v>
      </c>
      <c r="H889" s="153" t="s">
        <v>492</v>
      </c>
      <c r="I889" s="153" t="s">
        <v>492</v>
      </c>
      <c r="J889" s="153" t="s">
        <v>433</v>
      </c>
      <c r="K889" s="153" t="s">
        <v>1003</v>
      </c>
      <c r="L889" s="153" t="s">
        <v>3309</v>
      </c>
      <c r="M889" s="153" t="s">
        <v>409</v>
      </c>
      <c r="N889" s="153" t="s">
        <v>1752</v>
      </c>
      <c r="O889" s="170">
        <v>17333.28</v>
      </c>
      <c r="P889" s="170">
        <v>17333.28</v>
      </c>
      <c r="Q889" s="168" t="s">
        <v>258</v>
      </c>
      <c r="R889" s="168" t="str">
        <f t="shared" si="97"/>
        <v>A</v>
      </c>
      <c r="S889" s="154">
        <f t="shared" si="98"/>
        <v>86.666399999999996</v>
      </c>
    </row>
    <row r="890" spans="1:22">
      <c r="A890" s="153" t="s">
        <v>371</v>
      </c>
      <c r="B890" s="170">
        <v>2019167</v>
      </c>
      <c r="C890" s="153" t="s">
        <v>3310</v>
      </c>
      <c r="D890" s="153" t="s">
        <v>3311</v>
      </c>
      <c r="F890" s="153" t="s">
        <v>403</v>
      </c>
      <c r="G890" s="153" t="s">
        <v>96</v>
      </c>
      <c r="H890" s="153" t="s">
        <v>492</v>
      </c>
      <c r="I890" s="153" t="s">
        <v>553</v>
      </c>
      <c r="J890" s="153" t="s">
        <v>433</v>
      </c>
      <c r="K890" s="153" t="s">
        <v>1243</v>
      </c>
      <c r="L890" s="153" t="s">
        <v>3312</v>
      </c>
      <c r="M890" s="153" t="s">
        <v>409</v>
      </c>
      <c r="N890" s="153" t="s">
        <v>3313</v>
      </c>
      <c r="O890" s="170">
        <v>23380.76</v>
      </c>
      <c r="P890" s="170">
        <v>23380.76</v>
      </c>
      <c r="Q890" s="168" t="s">
        <v>258</v>
      </c>
      <c r="R890" s="168" t="str">
        <f t="shared" si="97"/>
        <v>A</v>
      </c>
      <c r="S890" s="154">
        <f t="shared" si="98"/>
        <v>116.90379999999999</v>
      </c>
    </row>
    <row r="891" spans="1:22">
      <c r="A891" s="153" t="s">
        <v>371</v>
      </c>
      <c r="B891" s="170">
        <v>2020026</v>
      </c>
      <c r="C891" s="153" t="s">
        <v>3314</v>
      </c>
      <c r="D891" s="153" t="s">
        <v>3315</v>
      </c>
      <c r="F891" s="153" t="s">
        <v>403</v>
      </c>
      <c r="G891" s="153" t="s">
        <v>96</v>
      </c>
      <c r="H891" s="153" t="s">
        <v>492</v>
      </c>
      <c r="I891" s="153" t="s">
        <v>492</v>
      </c>
      <c r="J891" s="153" t="s">
        <v>433</v>
      </c>
      <c r="K891" s="153" t="s">
        <v>958</v>
      </c>
      <c r="L891" s="153" t="s">
        <v>3316</v>
      </c>
      <c r="M891" s="153" t="s">
        <v>409</v>
      </c>
      <c r="N891" s="153" t="s">
        <v>968</v>
      </c>
      <c r="O891" s="170">
        <v>26799.4</v>
      </c>
      <c r="P891" s="170">
        <v>26799.4</v>
      </c>
      <c r="Q891" s="168" t="s">
        <v>258</v>
      </c>
      <c r="R891" s="168" t="str">
        <f t="shared" si="97"/>
        <v>A</v>
      </c>
      <c r="S891" s="154">
        <f t="shared" si="98"/>
        <v>133.99700000000001</v>
      </c>
    </row>
    <row r="892" spans="1:22">
      <c r="A892" s="153" t="s">
        <v>371</v>
      </c>
      <c r="B892" s="170">
        <v>2020033</v>
      </c>
      <c r="C892" s="153" t="s">
        <v>3317</v>
      </c>
      <c r="D892" s="153" t="s">
        <v>3318</v>
      </c>
      <c r="F892" s="153" t="s">
        <v>403</v>
      </c>
      <c r="G892" s="153" t="s">
        <v>907</v>
      </c>
      <c r="H892" s="153" t="s">
        <v>3319</v>
      </c>
      <c r="I892" s="153" t="s">
        <v>3320</v>
      </c>
      <c r="J892" s="153" t="s">
        <v>2018</v>
      </c>
      <c r="K892" s="153" t="s">
        <v>1003</v>
      </c>
      <c r="L892" s="153" t="s">
        <v>3321</v>
      </c>
      <c r="M892" s="153" t="s">
        <v>409</v>
      </c>
      <c r="N892" s="153" t="s">
        <v>3322</v>
      </c>
      <c r="O892" s="170">
        <v>12843.27</v>
      </c>
      <c r="P892" s="170">
        <v>12843.27</v>
      </c>
      <c r="Q892" s="168" t="s">
        <v>254</v>
      </c>
      <c r="R892" s="168" t="str">
        <f t="shared" si="97"/>
        <v>C</v>
      </c>
      <c r="S892" s="158">
        <v>0</v>
      </c>
      <c r="T892" s="153">
        <v>12</v>
      </c>
      <c r="U892" s="153">
        <v>10</v>
      </c>
      <c r="V892" s="159" t="s">
        <v>2364</v>
      </c>
    </row>
    <row r="893" spans="1:22">
      <c r="A893" s="153" t="s">
        <v>371</v>
      </c>
      <c r="B893" s="170">
        <v>2020065</v>
      </c>
      <c r="C893" s="153" t="s">
        <v>3323</v>
      </c>
      <c r="D893" s="153" t="s">
        <v>3324</v>
      </c>
      <c r="F893" s="153" t="s">
        <v>403</v>
      </c>
      <c r="G893" s="153" t="s">
        <v>907</v>
      </c>
      <c r="H893" s="153" t="s">
        <v>492</v>
      </c>
      <c r="I893" s="153" t="s">
        <v>492</v>
      </c>
      <c r="J893" s="153" t="s">
        <v>433</v>
      </c>
      <c r="K893" s="153" t="s">
        <v>1003</v>
      </c>
      <c r="L893" s="153" t="s">
        <v>3325</v>
      </c>
      <c r="M893" s="153" t="s">
        <v>409</v>
      </c>
      <c r="N893" s="153" t="s">
        <v>3306</v>
      </c>
      <c r="O893" s="170">
        <v>13988.26</v>
      </c>
      <c r="P893" s="170">
        <v>13988.26</v>
      </c>
      <c r="Q893" s="168" t="s">
        <v>254</v>
      </c>
      <c r="R893" s="168" t="str">
        <f t="shared" si="97"/>
        <v>C</v>
      </c>
      <c r="S893" s="154">
        <f t="shared" si="98"/>
        <v>1398.826</v>
      </c>
    </row>
    <row r="894" spans="1:22">
      <c r="A894" s="153" t="s">
        <v>371</v>
      </c>
      <c r="B894" s="170">
        <v>2020113</v>
      </c>
      <c r="C894" s="153" t="s">
        <v>1521</v>
      </c>
      <c r="D894" s="153" t="s">
        <v>1522</v>
      </c>
      <c r="F894" s="153" t="s">
        <v>403</v>
      </c>
      <c r="G894" s="153" t="s">
        <v>907</v>
      </c>
      <c r="H894" s="153" t="s">
        <v>492</v>
      </c>
      <c r="I894" s="153" t="s">
        <v>439</v>
      </c>
      <c r="J894" s="153" t="s">
        <v>433</v>
      </c>
      <c r="K894" s="153" t="s">
        <v>1003</v>
      </c>
      <c r="L894" s="153" t="s">
        <v>3326</v>
      </c>
      <c r="M894" s="153" t="s">
        <v>409</v>
      </c>
      <c r="N894" s="153" t="s">
        <v>3327</v>
      </c>
      <c r="O894" s="170">
        <v>39125.64</v>
      </c>
      <c r="P894" s="170">
        <v>39125.64</v>
      </c>
      <c r="Q894" s="168" t="s">
        <v>245</v>
      </c>
      <c r="R894" s="168" t="str">
        <f t="shared" si="97"/>
        <v>B</v>
      </c>
      <c r="S894" s="154">
        <f t="shared" si="98"/>
        <v>1173.7692</v>
      </c>
    </row>
    <row r="895" spans="1:22">
      <c r="A895" s="153" t="s">
        <v>371</v>
      </c>
      <c r="B895" s="170">
        <v>2020137</v>
      </c>
      <c r="C895" s="153" t="s">
        <v>3328</v>
      </c>
      <c r="D895" s="153" t="s">
        <v>3329</v>
      </c>
      <c r="F895" s="153" t="s">
        <v>403</v>
      </c>
      <c r="G895" s="153" t="s">
        <v>313</v>
      </c>
      <c r="H895" s="153" t="s">
        <v>433</v>
      </c>
      <c r="I895" s="153" t="s">
        <v>427</v>
      </c>
      <c r="J895" s="153" t="s">
        <v>434</v>
      </c>
      <c r="K895" s="153" t="s">
        <v>1003</v>
      </c>
      <c r="L895" s="153" t="s">
        <v>3330</v>
      </c>
      <c r="M895" s="153" t="s">
        <v>409</v>
      </c>
      <c r="N895" s="153" t="s">
        <v>1317</v>
      </c>
      <c r="O895" s="170">
        <v>29565.15</v>
      </c>
      <c r="P895" s="170">
        <v>29565.15</v>
      </c>
      <c r="Q895" s="168" t="e">
        <v>#N/A</v>
      </c>
      <c r="R895" s="168" t="s">
        <v>254</v>
      </c>
      <c r="S895" s="154">
        <f t="shared" si="98"/>
        <v>2956.5150000000003</v>
      </c>
    </row>
    <row r="896" spans="1:22">
      <c r="A896" s="153" t="s">
        <v>371</v>
      </c>
      <c r="B896" s="170">
        <v>2021006</v>
      </c>
      <c r="C896" s="153" t="s">
        <v>3331</v>
      </c>
      <c r="D896" s="153" t="s">
        <v>3332</v>
      </c>
      <c r="F896" s="153" t="s">
        <v>403</v>
      </c>
      <c r="G896" s="153" t="s">
        <v>96</v>
      </c>
      <c r="H896" s="153" t="s">
        <v>492</v>
      </c>
      <c r="I896" s="153" t="s">
        <v>512</v>
      </c>
      <c r="J896" s="153" t="s">
        <v>433</v>
      </c>
      <c r="K896" s="153" t="s">
        <v>963</v>
      </c>
      <c r="L896" s="153" t="s">
        <v>973</v>
      </c>
      <c r="M896" s="153" t="s">
        <v>409</v>
      </c>
      <c r="N896" s="153" t="s">
        <v>3333</v>
      </c>
      <c r="O896" s="170">
        <v>28268.05</v>
      </c>
      <c r="P896" s="170">
        <v>28268.05</v>
      </c>
      <c r="Q896" s="168" t="e">
        <v>#N/A</v>
      </c>
      <c r="R896" s="168" t="s">
        <v>245</v>
      </c>
      <c r="S896" s="154">
        <f t="shared" si="98"/>
        <v>848.04149999999993</v>
      </c>
    </row>
    <row r="897" spans="1:22">
      <c r="A897" s="153" t="s">
        <v>371</v>
      </c>
      <c r="B897" s="170">
        <v>2021053</v>
      </c>
      <c r="C897" s="153" t="s">
        <v>3334</v>
      </c>
      <c r="D897" s="153" t="s">
        <v>3335</v>
      </c>
      <c r="F897" s="153" t="s">
        <v>403</v>
      </c>
      <c r="G897" s="153" t="s">
        <v>96</v>
      </c>
      <c r="H897" s="153" t="s">
        <v>433</v>
      </c>
      <c r="I897" s="153" t="s">
        <v>427</v>
      </c>
      <c r="J897" s="153" t="s">
        <v>434</v>
      </c>
      <c r="K897" s="153" t="s">
        <v>972</v>
      </c>
      <c r="L897" s="153" t="s">
        <v>572</v>
      </c>
      <c r="M897" s="153" t="s">
        <v>409</v>
      </c>
      <c r="N897" s="153" t="s">
        <v>3336</v>
      </c>
      <c r="O897" s="170">
        <v>23549.83</v>
      </c>
      <c r="P897" s="170">
        <v>23549.83</v>
      </c>
      <c r="Q897" s="168" t="e">
        <v>#N/A</v>
      </c>
      <c r="R897" s="168" t="s">
        <v>258</v>
      </c>
      <c r="S897" s="154">
        <f t="shared" si="98"/>
        <v>117.74915000000001</v>
      </c>
    </row>
    <row r="898" spans="1:22">
      <c r="A898" s="153" t="s">
        <v>371</v>
      </c>
      <c r="B898" s="170">
        <v>2021056</v>
      </c>
      <c r="C898" s="153" t="s">
        <v>3337</v>
      </c>
      <c r="D898" s="153" t="s">
        <v>3338</v>
      </c>
      <c r="F898" s="153" t="s">
        <v>403</v>
      </c>
      <c r="G898" s="153" t="s">
        <v>96</v>
      </c>
      <c r="H898" s="153" t="s">
        <v>828</v>
      </c>
      <c r="I898" s="153" t="s">
        <v>971</v>
      </c>
      <c r="J898" s="153" t="s">
        <v>492</v>
      </c>
      <c r="K898" s="153" t="s">
        <v>982</v>
      </c>
      <c r="L898" s="153" t="s">
        <v>3339</v>
      </c>
      <c r="M898" s="153" t="s">
        <v>409</v>
      </c>
      <c r="N898" s="153" t="s">
        <v>2715</v>
      </c>
      <c r="O898" s="170">
        <v>32130.01</v>
      </c>
      <c r="P898" s="170">
        <v>32130.01</v>
      </c>
      <c r="Q898" s="168" t="e">
        <v>#N/A</v>
      </c>
      <c r="R898" s="168" t="s">
        <v>254</v>
      </c>
      <c r="S898" s="154">
        <f t="shared" si="98"/>
        <v>3213.0010000000002</v>
      </c>
      <c r="T898" s="153">
        <v>2</v>
      </c>
      <c r="U898" s="153">
        <v>0</v>
      </c>
      <c r="V898" s="153" t="s">
        <v>498</v>
      </c>
    </row>
    <row r="899" spans="1:22">
      <c r="A899" s="153" t="s">
        <v>371</v>
      </c>
      <c r="B899" s="170">
        <v>2021059</v>
      </c>
      <c r="C899" s="153" t="s">
        <v>3340</v>
      </c>
      <c r="D899" s="153" t="s">
        <v>3341</v>
      </c>
      <c r="F899" s="153" t="s">
        <v>403</v>
      </c>
      <c r="G899" s="153" t="s">
        <v>4</v>
      </c>
      <c r="H899" s="153" t="s">
        <v>1320</v>
      </c>
      <c r="I899" s="153" t="s">
        <v>427</v>
      </c>
      <c r="J899" s="153" t="s">
        <v>1321</v>
      </c>
      <c r="K899" s="153" t="s">
        <v>1125</v>
      </c>
      <c r="L899" s="153" t="s">
        <v>3342</v>
      </c>
      <c r="M899" s="153" t="s">
        <v>409</v>
      </c>
      <c r="N899" s="153" t="s">
        <v>1157</v>
      </c>
      <c r="O899" s="170">
        <v>11884.76</v>
      </c>
      <c r="P899" s="170">
        <v>11884.76</v>
      </c>
      <c r="Q899" s="168" t="e">
        <v>#N/A</v>
      </c>
      <c r="R899" s="168" t="s">
        <v>245</v>
      </c>
      <c r="S899" s="154">
        <f t="shared" si="98"/>
        <v>356.5428</v>
      </c>
    </row>
    <row r="900" spans="1:22">
      <c r="A900" s="153" t="s">
        <v>371</v>
      </c>
      <c r="B900" s="170">
        <v>2021067</v>
      </c>
      <c r="C900" s="153" t="s">
        <v>3343</v>
      </c>
      <c r="D900" s="153" t="s">
        <v>3344</v>
      </c>
      <c r="F900" s="153" t="s">
        <v>403</v>
      </c>
      <c r="G900" s="153" t="s">
        <v>96</v>
      </c>
      <c r="H900" s="153" t="s">
        <v>492</v>
      </c>
      <c r="I900" s="153" t="s">
        <v>493</v>
      </c>
      <c r="J900" s="153" t="s">
        <v>433</v>
      </c>
      <c r="K900" s="153" t="s">
        <v>972</v>
      </c>
      <c r="L900" s="153" t="s">
        <v>3345</v>
      </c>
      <c r="M900" s="153" t="s">
        <v>409</v>
      </c>
      <c r="N900" s="153" t="s">
        <v>3346</v>
      </c>
      <c r="O900" s="170">
        <v>27306.28</v>
      </c>
      <c r="P900" s="170">
        <v>27306.28</v>
      </c>
      <c r="Q900" s="168" t="e">
        <v>#N/A</v>
      </c>
      <c r="R900" s="168" t="s">
        <v>245</v>
      </c>
      <c r="S900" s="154">
        <f t="shared" si="98"/>
        <v>819.18839999999989</v>
      </c>
    </row>
    <row r="901" spans="1:22">
      <c r="A901" s="153" t="s">
        <v>371</v>
      </c>
      <c r="B901" s="170">
        <v>2021075</v>
      </c>
      <c r="C901" s="153" t="s">
        <v>3347</v>
      </c>
      <c r="D901" s="153" t="s">
        <v>3348</v>
      </c>
      <c r="F901" s="153" t="s">
        <v>403</v>
      </c>
      <c r="G901" s="153" t="s">
        <v>96</v>
      </c>
      <c r="H901" s="153" t="s">
        <v>492</v>
      </c>
      <c r="I901" s="153" t="s">
        <v>492</v>
      </c>
      <c r="J901" s="153" t="s">
        <v>433</v>
      </c>
      <c r="K901" s="153" t="s">
        <v>1243</v>
      </c>
      <c r="L901" s="153" t="s">
        <v>621</v>
      </c>
      <c r="M901" s="153" t="s">
        <v>409</v>
      </c>
      <c r="N901" s="153" t="s">
        <v>3349</v>
      </c>
      <c r="O901" s="170">
        <v>21759.65</v>
      </c>
      <c r="P901" s="170">
        <v>21759.65</v>
      </c>
      <c r="Q901" s="168" t="e">
        <v>#N/A</v>
      </c>
      <c r="R901" s="168" t="s">
        <v>245</v>
      </c>
      <c r="S901" s="154">
        <f t="shared" si="98"/>
        <v>652.78949999999998</v>
      </c>
    </row>
    <row r="902" spans="1:22">
      <c r="A902" s="153" t="s">
        <v>371</v>
      </c>
      <c r="B902" s="170">
        <v>2021083</v>
      </c>
      <c r="C902" s="153" t="s">
        <v>3350</v>
      </c>
      <c r="D902" s="153" t="s">
        <v>3351</v>
      </c>
      <c r="F902" s="153" t="s">
        <v>403</v>
      </c>
      <c r="G902" s="153" t="s">
        <v>4</v>
      </c>
      <c r="H902" s="153" t="s">
        <v>710</v>
      </c>
      <c r="I902" s="153" t="s">
        <v>492</v>
      </c>
      <c r="J902" s="153" t="s">
        <v>711</v>
      </c>
      <c r="K902" s="153" t="s">
        <v>1125</v>
      </c>
      <c r="L902" s="153" t="s">
        <v>3352</v>
      </c>
      <c r="M902" s="153" t="s">
        <v>409</v>
      </c>
      <c r="N902" s="153" t="s">
        <v>2990</v>
      </c>
      <c r="O902" s="170">
        <v>3701.61</v>
      </c>
      <c r="P902" s="170">
        <v>3701.61</v>
      </c>
      <c r="Q902" s="168" t="e">
        <v>#N/A</v>
      </c>
      <c r="R902" s="168" t="s">
        <v>258</v>
      </c>
      <c r="S902" s="154">
        <f t="shared" si="98"/>
        <v>18.508050000000001</v>
      </c>
    </row>
    <row r="903" spans="1:22">
      <c r="A903" s="153" t="s">
        <v>371</v>
      </c>
      <c r="B903" s="170">
        <v>2021103</v>
      </c>
      <c r="C903" s="153" t="s">
        <v>3353</v>
      </c>
      <c r="D903" s="153" t="s">
        <v>3354</v>
      </c>
      <c r="F903" s="153" t="s">
        <v>403</v>
      </c>
      <c r="G903" s="153" t="s">
        <v>96</v>
      </c>
      <c r="H903" s="153" t="s">
        <v>492</v>
      </c>
      <c r="I903" s="153" t="s">
        <v>1695</v>
      </c>
      <c r="J903" s="153" t="s">
        <v>433</v>
      </c>
      <c r="K903" s="153" t="s">
        <v>982</v>
      </c>
      <c r="L903" s="153" t="s">
        <v>1262</v>
      </c>
      <c r="M903" s="153" t="s">
        <v>409</v>
      </c>
      <c r="N903" s="153" t="s">
        <v>3336</v>
      </c>
      <c r="O903" s="170">
        <v>23980</v>
      </c>
      <c r="P903" s="170">
        <v>23980</v>
      </c>
      <c r="Q903" s="168" t="e">
        <v>#N/A</v>
      </c>
      <c r="R903" s="168" t="s">
        <v>245</v>
      </c>
      <c r="S903" s="154">
        <f t="shared" si="98"/>
        <v>719.4</v>
      </c>
    </row>
    <row r="904" spans="1:22">
      <c r="A904" s="153" t="s">
        <v>371</v>
      </c>
      <c r="B904" s="170">
        <v>2021107</v>
      </c>
      <c r="C904" s="153" t="s">
        <v>3355</v>
      </c>
      <c r="D904" s="153" t="s">
        <v>3356</v>
      </c>
      <c r="F904" s="153" t="s">
        <v>403</v>
      </c>
      <c r="G904" s="153" t="s">
        <v>96</v>
      </c>
      <c r="H904" s="153" t="s">
        <v>433</v>
      </c>
      <c r="I904" s="153" t="s">
        <v>427</v>
      </c>
      <c r="J904" s="153" t="s">
        <v>434</v>
      </c>
      <c r="K904" s="153" t="s">
        <v>963</v>
      </c>
      <c r="L904" s="153" t="s">
        <v>578</v>
      </c>
      <c r="M904" s="153" t="s">
        <v>409</v>
      </c>
      <c r="N904" s="153" t="s">
        <v>1935</v>
      </c>
      <c r="O904" s="170">
        <v>19929</v>
      </c>
      <c r="P904" s="170">
        <v>19929</v>
      </c>
      <c r="Q904" s="168" t="e">
        <v>#N/A</v>
      </c>
      <c r="R904" s="168" t="s">
        <v>258</v>
      </c>
      <c r="S904" s="154">
        <f t="shared" si="98"/>
        <v>99.644999999999996</v>
      </c>
    </row>
    <row r="905" spans="1:22">
      <c r="A905" s="153" t="s">
        <v>371</v>
      </c>
      <c r="B905" s="170">
        <v>2021108</v>
      </c>
      <c r="C905" s="153" t="s">
        <v>3357</v>
      </c>
      <c r="D905" s="153" t="s">
        <v>3358</v>
      </c>
      <c r="F905" s="153" t="s">
        <v>403</v>
      </c>
      <c r="G905" s="153" t="s">
        <v>96</v>
      </c>
      <c r="H905" s="153" t="s">
        <v>433</v>
      </c>
      <c r="I905" s="153" t="s">
        <v>427</v>
      </c>
      <c r="J905" s="153" t="s">
        <v>434</v>
      </c>
      <c r="K905" s="153" t="s">
        <v>982</v>
      </c>
      <c r="L905" s="153" t="s">
        <v>1086</v>
      </c>
      <c r="M905" s="153" t="s">
        <v>409</v>
      </c>
      <c r="N905" s="153" t="s">
        <v>3359</v>
      </c>
      <c r="O905" s="170">
        <v>23716.400000000001</v>
      </c>
      <c r="P905" s="170">
        <v>23716.400000000001</v>
      </c>
      <c r="Q905" s="168" t="e">
        <v>#N/A</v>
      </c>
      <c r="R905" s="168" t="s">
        <v>245</v>
      </c>
      <c r="S905" s="154">
        <f t="shared" si="98"/>
        <v>711.49199999999996</v>
      </c>
    </row>
    <row r="906" spans="1:22">
      <c r="B906" s="179" t="s">
        <v>3247</v>
      </c>
      <c r="O906" s="170">
        <f>SUM(O872:O905)</f>
        <v>614981.18000000017</v>
      </c>
      <c r="P906" s="170">
        <f>SUM(P872:P905)</f>
        <v>614981.18000000017</v>
      </c>
      <c r="S906" s="156">
        <f>SUM(S872:S905)</f>
        <v>22915.146899999996</v>
      </c>
    </row>
    <row r="908" spans="1:22">
      <c r="A908" s="153" t="s">
        <v>373</v>
      </c>
      <c r="B908" s="170">
        <v>1001</v>
      </c>
      <c r="C908" s="153" t="s">
        <v>2026</v>
      </c>
      <c r="D908" s="153" t="s">
        <v>3360</v>
      </c>
      <c r="F908" s="153" t="s">
        <v>403</v>
      </c>
      <c r="G908" s="153" t="s">
        <v>313</v>
      </c>
      <c r="H908" s="153" t="s">
        <v>492</v>
      </c>
      <c r="I908" s="153" t="s">
        <v>405</v>
      </c>
      <c r="J908" s="153" t="s">
        <v>433</v>
      </c>
      <c r="K908" s="153" t="s">
        <v>494</v>
      </c>
      <c r="L908" s="153" t="s">
        <v>3361</v>
      </c>
      <c r="M908" s="153" t="s">
        <v>409</v>
      </c>
      <c r="N908" s="153" t="s">
        <v>3362</v>
      </c>
      <c r="O908" s="170">
        <v>9548.1</v>
      </c>
      <c r="P908" s="170">
        <v>9548.1</v>
      </c>
      <c r="Q908" s="168" t="s">
        <v>254</v>
      </c>
      <c r="R908" s="168" t="str">
        <f t="shared" ref="R908:R914" si="99">Q908</f>
        <v>C</v>
      </c>
      <c r="S908" s="154">
        <f t="shared" ref="S908:S914" si="100">IF(E908="PLP",0,IF(E908="SRB",0,IF(G908="DEFERRED",O908*20%,IF(R908="A",O908*0.5%,IF(R908="B",O908*3%,O908*10%)))))</f>
        <v>954.81000000000006</v>
      </c>
    </row>
    <row r="909" spans="1:22">
      <c r="A909" s="153" t="s">
        <v>373</v>
      </c>
      <c r="B909" s="170">
        <v>811</v>
      </c>
      <c r="C909" s="153" t="s">
        <v>3363</v>
      </c>
      <c r="D909" s="153" t="s">
        <v>3364</v>
      </c>
      <c r="F909" s="153" t="s">
        <v>403</v>
      </c>
      <c r="G909" s="153" t="s">
        <v>313</v>
      </c>
      <c r="H909" s="153" t="s">
        <v>492</v>
      </c>
      <c r="I909" s="153" t="s">
        <v>532</v>
      </c>
      <c r="J909" s="153" t="s">
        <v>433</v>
      </c>
      <c r="K909" s="153" t="s">
        <v>494</v>
      </c>
      <c r="L909" s="153" t="s">
        <v>578</v>
      </c>
      <c r="M909" s="153" t="s">
        <v>409</v>
      </c>
      <c r="N909" s="153" t="s">
        <v>2610</v>
      </c>
      <c r="O909" s="170">
        <v>3025.47</v>
      </c>
      <c r="P909" s="170">
        <v>3025.47</v>
      </c>
      <c r="Q909" s="168" t="s">
        <v>254</v>
      </c>
      <c r="R909" s="168" t="str">
        <f t="shared" si="99"/>
        <v>C</v>
      </c>
      <c r="S909" s="154">
        <f t="shared" si="100"/>
        <v>302.54699999999997</v>
      </c>
    </row>
    <row r="910" spans="1:22">
      <c r="A910" s="153" t="s">
        <v>373</v>
      </c>
      <c r="B910" s="170">
        <v>875</v>
      </c>
      <c r="C910" s="153" t="s">
        <v>3365</v>
      </c>
      <c r="D910" s="153" t="s">
        <v>2280</v>
      </c>
      <c r="F910" s="153" t="s">
        <v>403</v>
      </c>
      <c r="G910" s="153" t="s">
        <v>313</v>
      </c>
      <c r="H910" s="153" t="s">
        <v>433</v>
      </c>
      <c r="I910" s="153" t="s">
        <v>427</v>
      </c>
      <c r="J910" s="153" t="s">
        <v>434</v>
      </c>
      <c r="K910" s="153" t="s">
        <v>494</v>
      </c>
      <c r="L910" s="153" t="s">
        <v>408</v>
      </c>
      <c r="M910" s="153" t="s">
        <v>409</v>
      </c>
      <c r="N910" s="153" t="s">
        <v>3366</v>
      </c>
      <c r="O910" s="170">
        <v>2317.4899999999998</v>
      </c>
      <c r="P910" s="170">
        <v>2317.4899999999998</v>
      </c>
      <c r="Q910" s="168" t="s">
        <v>245</v>
      </c>
      <c r="R910" s="168" t="str">
        <f t="shared" si="99"/>
        <v>B</v>
      </c>
      <c r="S910" s="154">
        <f t="shared" si="100"/>
        <v>69.524699999999996</v>
      </c>
    </row>
    <row r="911" spans="1:22">
      <c r="A911" s="153" t="s">
        <v>373</v>
      </c>
      <c r="B911" s="170">
        <v>884</v>
      </c>
      <c r="C911" s="153" t="s">
        <v>2677</v>
      </c>
      <c r="D911" s="153" t="s">
        <v>2678</v>
      </c>
      <c r="F911" s="153" t="s">
        <v>403</v>
      </c>
      <c r="G911" s="153" t="s">
        <v>313</v>
      </c>
      <c r="H911" s="153" t="s">
        <v>433</v>
      </c>
      <c r="I911" s="153" t="s">
        <v>427</v>
      </c>
      <c r="J911" s="153" t="s">
        <v>434</v>
      </c>
      <c r="K911" s="153" t="s">
        <v>494</v>
      </c>
      <c r="L911" s="153" t="s">
        <v>1101</v>
      </c>
      <c r="M911" s="153" t="s">
        <v>409</v>
      </c>
      <c r="N911" s="153" t="s">
        <v>3367</v>
      </c>
      <c r="O911" s="170">
        <v>10160.780000000001</v>
      </c>
      <c r="P911" s="170">
        <v>10160.780000000001</v>
      </c>
      <c r="Q911" s="168" t="s">
        <v>254</v>
      </c>
      <c r="R911" s="168" t="str">
        <f t="shared" si="99"/>
        <v>C</v>
      </c>
      <c r="S911" s="154">
        <f t="shared" si="100"/>
        <v>1016.0780000000001</v>
      </c>
    </row>
    <row r="912" spans="1:22">
      <c r="A912" s="153" t="s">
        <v>373</v>
      </c>
      <c r="B912" s="170">
        <v>937</v>
      </c>
      <c r="C912" s="153" t="s">
        <v>3368</v>
      </c>
      <c r="D912" s="153" t="s">
        <v>3369</v>
      </c>
      <c r="F912" s="153" t="s">
        <v>403</v>
      </c>
      <c r="G912" s="153" t="s">
        <v>313</v>
      </c>
      <c r="H912" s="153" t="s">
        <v>492</v>
      </c>
      <c r="I912" s="153" t="s">
        <v>413</v>
      </c>
      <c r="J912" s="153" t="s">
        <v>433</v>
      </c>
      <c r="K912" s="153" t="s">
        <v>494</v>
      </c>
      <c r="L912" s="153" t="s">
        <v>679</v>
      </c>
      <c r="M912" s="153" t="s">
        <v>409</v>
      </c>
      <c r="N912" s="153" t="s">
        <v>3370</v>
      </c>
      <c r="O912" s="170">
        <v>2293.5</v>
      </c>
      <c r="P912" s="170">
        <v>2293.5</v>
      </c>
      <c r="Q912" s="168" t="s">
        <v>245</v>
      </c>
      <c r="R912" s="168" t="str">
        <f t="shared" si="99"/>
        <v>B</v>
      </c>
      <c r="S912" s="154">
        <f t="shared" si="100"/>
        <v>68.804999999999993</v>
      </c>
    </row>
    <row r="913" spans="1:22">
      <c r="A913" s="153" t="s">
        <v>373</v>
      </c>
      <c r="B913" s="170">
        <v>956</v>
      </c>
      <c r="C913" s="153" t="s">
        <v>3371</v>
      </c>
      <c r="D913" s="153" t="s">
        <v>3372</v>
      </c>
      <c r="F913" s="153" t="s">
        <v>403</v>
      </c>
      <c r="G913" s="153" t="s">
        <v>313</v>
      </c>
      <c r="H913" s="153" t="s">
        <v>492</v>
      </c>
      <c r="I913" s="153" t="s">
        <v>413</v>
      </c>
      <c r="J913" s="153" t="s">
        <v>433</v>
      </c>
      <c r="K913" s="153" t="s">
        <v>494</v>
      </c>
      <c r="L913" s="153" t="s">
        <v>3373</v>
      </c>
      <c r="M913" s="153" t="s">
        <v>409</v>
      </c>
      <c r="N913" s="153" t="s">
        <v>3374</v>
      </c>
      <c r="O913" s="170">
        <v>4665.18</v>
      </c>
      <c r="P913" s="170">
        <v>4665.18</v>
      </c>
      <c r="Q913" s="168" t="s">
        <v>258</v>
      </c>
      <c r="R913" s="168" t="str">
        <f t="shared" si="99"/>
        <v>A</v>
      </c>
      <c r="S913" s="154">
        <f t="shared" si="100"/>
        <v>23.325900000000001</v>
      </c>
    </row>
    <row r="914" spans="1:22">
      <c r="A914" s="153" t="s">
        <v>373</v>
      </c>
      <c r="B914" s="170">
        <v>961</v>
      </c>
      <c r="C914" s="153" t="s">
        <v>1224</v>
      </c>
      <c r="D914" s="153" t="s">
        <v>3375</v>
      </c>
      <c r="F914" s="153" t="s">
        <v>403</v>
      </c>
      <c r="G914" s="153" t="s">
        <v>313</v>
      </c>
      <c r="H914" s="153" t="s">
        <v>492</v>
      </c>
      <c r="I914" s="153" t="s">
        <v>413</v>
      </c>
      <c r="J914" s="153" t="s">
        <v>433</v>
      </c>
      <c r="K914" s="153" t="s">
        <v>494</v>
      </c>
      <c r="L914" s="153" t="s">
        <v>1357</v>
      </c>
      <c r="M914" s="153" t="s">
        <v>409</v>
      </c>
      <c r="N914" s="153" t="s">
        <v>3376</v>
      </c>
      <c r="O914" s="170">
        <v>4334.66</v>
      </c>
      <c r="P914" s="170">
        <v>4334.66</v>
      </c>
      <c r="Q914" s="168" t="s">
        <v>245</v>
      </c>
      <c r="R914" s="168" t="str">
        <f t="shared" si="99"/>
        <v>B</v>
      </c>
      <c r="S914" s="154">
        <f t="shared" si="100"/>
        <v>130.03979999999999</v>
      </c>
    </row>
    <row r="915" spans="1:22">
      <c r="B915" s="179" t="s">
        <v>851</v>
      </c>
      <c r="O915" s="170">
        <f>SUM(O908:O914)</f>
        <v>36345.18</v>
      </c>
      <c r="P915" s="170">
        <f>SUM(P908:P914)</f>
        <v>36345.18</v>
      </c>
      <c r="S915" s="156">
        <f>SUM(S908:S914)</f>
        <v>2565.1303999999996</v>
      </c>
    </row>
    <row r="916" spans="1:22">
      <c r="S916" s="159"/>
    </row>
    <row r="917" spans="1:22">
      <c r="A917" s="153" t="s">
        <v>374</v>
      </c>
      <c r="B917" s="170">
        <v>755</v>
      </c>
      <c r="C917" s="153" t="s">
        <v>1405</v>
      </c>
      <c r="D917" s="153" t="s">
        <v>1406</v>
      </c>
      <c r="F917" s="153" t="s">
        <v>403</v>
      </c>
      <c r="G917" s="153" t="s">
        <v>313</v>
      </c>
      <c r="H917" s="153" t="s">
        <v>492</v>
      </c>
      <c r="I917" s="153" t="s">
        <v>971</v>
      </c>
      <c r="J917" s="153" t="s">
        <v>433</v>
      </c>
      <c r="K917" s="153" t="s">
        <v>494</v>
      </c>
      <c r="L917" s="153" t="s">
        <v>408</v>
      </c>
      <c r="M917" s="153" t="s">
        <v>409</v>
      </c>
      <c r="N917" s="153" t="s">
        <v>3377</v>
      </c>
      <c r="O917" s="170">
        <v>1741.46</v>
      </c>
      <c r="P917" s="170">
        <v>1741.46</v>
      </c>
      <c r="Q917" s="168" t="s">
        <v>245</v>
      </c>
      <c r="R917" s="168" t="str">
        <f t="shared" ref="R917:R933" si="101">Q917</f>
        <v>B</v>
      </c>
      <c r="S917" s="154">
        <f t="shared" ref="S917:S933" si="102">IF(E917="PLP",0,IF(E917="SRB",0,IF(G917="DEFERRED",O917*20%,IF(R917="A",O917*0.5%,IF(R917="B",O917*3%,O917*10%)))))</f>
        <v>52.2438</v>
      </c>
    </row>
    <row r="918" spans="1:22">
      <c r="A918" s="153" t="s">
        <v>374</v>
      </c>
      <c r="B918" s="170">
        <v>761</v>
      </c>
      <c r="C918" s="153" t="s">
        <v>3378</v>
      </c>
      <c r="D918" s="153" t="s">
        <v>3379</v>
      </c>
      <c r="F918" s="153" t="s">
        <v>403</v>
      </c>
      <c r="G918" s="153" t="s">
        <v>313</v>
      </c>
      <c r="H918" s="153" t="s">
        <v>492</v>
      </c>
      <c r="I918" s="153" t="s">
        <v>492</v>
      </c>
      <c r="J918" s="153" t="s">
        <v>433</v>
      </c>
      <c r="K918" s="153" t="s">
        <v>3380</v>
      </c>
      <c r="L918" s="153" t="s">
        <v>3169</v>
      </c>
      <c r="M918" s="153" t="s">
        <v>409</v>
      </c>
      <c r="N918" s="153" t="s">
        <v>3381</v>
      </c>
      <c r="O918" s="170">
        <v>18841.93</v>
      </c>
      <c r="P918" s="170">
        <v>18841.93</v>
      </c>
      <c r="Q918" s="168" t="s">
        <v>254</v>
      </c>
      <c r="R918" s="168" t="str">
        <f t="shared" si="101"/>
        <v>C</v>
      </c>
      <c r="S918" s="154">
        <f t="shared" si="102"/>
        <v>1884.1930000000002</v>
      </c>
    </row>
    <row r="919" spans="1:22">
      <c r="A919" s="153" t="s">
        <v>374</v>
      </c>
      <c r="B919" s="170">
        <v>775</v>
      </c>
      <c r="C919" s="153" t="s">
        <v>3382</v>
      </c>
      <c r="D919" s="153" t="s">
        <v>3383</v>
      </c>
      <c r="F919" s="153" t="s">
        <v>2274</v>
      </c>
      <c r="G919" s="153" t="s">
        <v>313</v>
      </c>
      <c r="H919" s="153" t="s">
        <v>492</v>
      </c>
      <c r="I919" s="153" t="s">
        <v>439</v>
      </c>
      <c r="J919" s="153" t="s">
        <v>433</v>
      </c>
      <c r="K919" s="153" t="s">
        <v>1012</v>
      </c>
      <c r="L919" s="153" t="s">
        <v>706</v>
      </c>
      <c r="M919" s="153" t="s">
        <v>409</v>
      </c>
      <c r="N919" s="153" t="s">
        <v>3384</v>
      </c>
      <c r="O919" s="170">
        <v>17694.52</v>
      </c>
      <c r="P919" s="170">
        <v>17694.52</v>
      </c>
      <c r="Q919" s="168" t="s">
        <v>254</v>
      </c>
      <c r="R919" s="168" t="str">
        <f t="shared" si="101"/>
        <v>C</v>
      </c>
      <c r="S919" s="154">
        <f t="shared" si="102"/>
        <v>1769.4520000000002</v>
      </c>
    </row>
    <row r="920" spans="1:22">
      <c r="A920" s="153" t="s">
        <v>374</v>
      </c>
      <c r="B920" s="170">
        <v>776</v>
      </c>
      <c r="C920" s="153" t="s">
        <v>3385</v>
      </c>
      <c r="D920" s="153" t="s">
        <v>3386</v>
      </c>
      <c r="F920" s="153" t="s">
        <v>403</v>
      </c>
      <c r="G920" s="153" t="s">
        <v>313</v>
      </c>
      <c r="H920" s="153" t="s">
        <v>434</v>
      </c>
      <c r="I920" s="153" t="s">
        <v>413</v>
      </c>
      <c r="J920" s="153" t="s">
        <v>848</v>
      </c>
      <c r="K920" s="153" t="s">
        <v>494</v>
      </c>
      <c r="L920" s="153" t="s">
        <v>706</v>
      </c>
      <c r="M920" s="153" t="s">
        <v>409</v>
      </c>
      <c r="N920" s="153" t="s">
        <v>3384</v>
      </c>
      <c r="O920" s="170">
        <v>8184.02</v>
      </c>
      <c r="P920" s="170">
        <v>8184.02</v>
      </c>
      <c r="Q920" s="168" t="s">
        <v>254</v>
      </c>
      <c r="R920" s="168" t="str">
        <f t="shared" si="101"/>
        <v>C</v>
      </c>
      <c r="S920" s="154">
        <f t="shared" si="102"/>
        <v>818.40200000000004</v>
      </c>
    </row>
    <row r="921" spans="1:22">
      <c r="A921" s="153" t="s">
        <v>374</v>
      </c>
      <c r="B921" s="170">
        <v>784</v>
      </c>
      <c r="C921" s="153" t="s">
        <v>3387</v>
      </c>
      <c r="D921" s="153" t="s">
        <v>3388</v>
      </c>
      <c r="F921" s="153" t="s">
        <v>403</v>
      </c>
      <c r="G921" s="153" t="s">
        <v>313</v>
      </c>
      <c r="H921" s="153" t="s">
        <v>828</v>
      </c>
      <c r="I921" s="153" t="s">
        <v>439</v>
      </c>
      <c r="J921" s="153" t="s">
        <v>492</v>
      </c>
      <c r="K921" s="153" t="s">
        <v>494</v>
      </c>
      <c r="L921" s="153" t="s">
        <v>2887</v>
      </c>
      <c r="M921" s="153" t="s">
        <v>409</v>
      </c>
      <c r="N921" s="153" t="s">
        <v>3389</v>
      </c>
      <c r="O921" s="170">
        <v>5514.67</v>
      </c>
      <c r="P921" s="170">
        <v>5514.67</v>
      </c>
      <c r="Q921" s="168" t="s">
        <v>245</v>
      </c>
      <c r="R921" s="168" t="s">
        <v>254</v>
      </c>
      <c r="S921" s="154">
        <f t="shared" si="102"/>
        <v>551.46699999999998</v>
      </c>
      <c r="T921" s="153">
        <v>4</v>
      </c>
      <c r="U921" s="153">
        <v>0</v>
      </c>
      <c r="V921" s="153" t="s">
        <v>498</v>
      </c>
    </row>
    <row r="922" spans="1:22">
      <c r="A922" s="153" t="s">
        <v>374</v>
      </c>
      <c r="B922" s="170">
        <v>802</v>
      </c>
      <c r="C922" s="153" t="s">
        <v>2505</v>
      </c>
      <c r="D922" s="153" t="s">
        <v>3390</v>
      </c>
      <c r="F922" s="153" t="s">
        <v>403</v>
      </c>
      <c r="G922" s="153" t="s">
        <v>313</v>
      </c>
      <c r="H922" s="153" t="s">
        <v>492</v>
      </c>
      <c r="I922" s="153" t="s">
        <v>427</v>
      </c>
      <c r="J922" s="153" t="s">
        <v>433</v>
      </c>
      <c r="K922" s="153" t="s">
        <v>494</v>
      </c>
      <c r="L922" s="153" t="s">
        <v>706</v>
      </c>
      <c r="M922" s="153" t="s">
        <v>409</v>
      </c>
      <c r="N922" s="153" t="s">
        <v>3384</v>
      </c>
      <c r="O922" s="170">
        <v>8249.31</v>
      </c>
      <c r="P922" s="170">
        <v>8249.31</v>
      </c>
      <c r="Q922" s="168" t="s">
        <v>254</v>
      </c>
      <c r="R922" s="168" t="str">
        <f t="shared" si="101"/>
        <v>C</v>
      </c>
      <c r="S922" s="154">
        <f t="shared" si="102"/>
        <v>824.93100000000004</v>
      </c>
      <c r="T922" s="153">
        <v>5</v>
      </c>
      <c r="U922" s="153">
        <v>0</v>
      </c>
    </row>
    <row r="923" spans="1:22">
      <c r="A923" s="153" t="s">
        <v>374</v>
      </c>
      <c r="B923" s="170">
        <v>845</v>
      </c>
      <c r="C923" s="153" t="s">
        <v>3391</v>
      </c>
      <c r="D923" s="153" t="s">
        <v>3392</v>
      </c>
      <c r="F923" s="153" t="s">
        <v>403</v>
      </c>
      <c r="G923" s="153" t="s">
        <v>3393</v>
      </c>
      <c r="H923" s="153" t="s">
        <v>492</v>
      </c>
      <c r="I923" s="153" t="s">
        <v>553</v>
      </c>
      <c r="J923" s="153" t="s">
        <v>433</v>
      </c>
      <c r="K923" s="153" t="s">
        <v>494</v>
      </c>
      <c r="L923" s="153" t="s">
        <v>518</v>
      </c>
      <c r="M923" s="153" t="s">
        <v>409</v>
      </c>
      <c r="N923" s="153" t="s">
        <v>3394</v>
      </c>
      <c r="O923" s="170">
        <v>2475.27</v>
      </c>
      <c r="P923" s="170">
        <v>2475.27</v>
      </c>
      <c r="Q923" s="168" t="s">
        <v>245</v>
      </c>
      <c r="R923" s="168" t="str">
        <f t="shared" si="101"/>
        <v>B</v>
      </c>
      <c r="S923" s="154">
        <f t="shared" si="102"/>
        <v>74.258099999999999</v>
      </c>
    </row>
    <row r="924" spans="1:22">
      <c r="A924" s="153" t="s">
        <v>374</v>
      </c>
      <c r="B924" s="178" t="s">
        <v>3395</v>
      </c>
      <c r="C924" s="153" t="s">
        <v>2103</v>
      </c>
      <c r="D924" s="153" t="s">
        <v>2104</v>
      </c>
      <c r="F924" s="153" t="s">
        <v>403</v>
      </c>
      <c r="G924" s="153" t="s">
        <v>313</v>
      </c>
      <c r="H924" s="153" t="s">
        <v>492</v>
      </c>
      <c r="I924" s="153" t="s">
        <v>493</v>
      </c>
      <c r="J924" s="153" t="s">
        <v>433</v>
      </c>
      <c r="K924" s="153" t="s">
        <v>854</v>
      </c>
      <c r="L924" s="153" t="s">
        <v>1249</v>
      </c>
      <c r="M924" s="153" t="s">
        <v>409</v>
      </c>
      <c r="N924" s="153" t="s">
        <v>3396</v>
      </c>
      <c r="O924" s="170">
        <v>11886.5</v>
      </c>
      <c r="P924" s="170">
        <v>11886.5</v>
      </c>
      <c r="Q924" s="168" t="s">
        <v>245</v>
      </c>
      <c r="R924" s="168" t="str">
        <f t="shared" si="101"/>
        <v>B</v>
      </c>
      <c r="S924" s="154">
        <f t="shared" si="102"/>
        <v>356.59499999999997</v>
      </c>
    </row>
    <row r="925" spans="1:22">
      <c r="A925" s="153" t="s">
        <v>374</v>
      </c>
      <c r="B925" s="178" t="s">
        <v>3397</v>
      </c>
      <c r="C925" s="153" t="s">
        <v>3398</v>
      </c>
      <c r="D925" s="153" t="s">
        <v>3399</v>
      </c>
      <c r="F925" s="153" t="s">
        <v>403</v>
      </c>
      <c r="G925" s="155" t="s">
        <v>311</v>
      </c>
      <c r="H925" s="153" t="s">
        <v>3400</v>
      </c>
      <c r="I925" s="153" t="s">
        <v>3401</v>
      </c>
      <c r="J925" s="153" t="s">
        <v>3402</v>
      </c>
      <c r="K925" s="153" t="s">
        <v>1012</v>
      </c>
      <c r="L925" s="153" t="s">
        <v>1642</v>
      </c>
      <c r="M925" s="153" t="s">
        <v>409</v>
      </c>
      <c r="N925" s="153" t="s">
        <v>2971</v>
      </c>
      <c r="O925" s="170">
        <v>3500</v>
      </c>
      <c r="P925" s="170">
        <v>3500</v>
      </c>
      <c r="Q925" s="168" t="s">
        <v>461</v>
      </c>
      <c r="R925" s="168" t="str">
        <f t="shared" si="101"/>
        <v>DEF</v>
      </c>
      <c r="S925" s="154">
        <f t="shared" si="102"/>
        <v>700</v>
      </c>
    </row>
    <row r="926" spans="1:22">
      <c r="A926" s="153" t="s">
        <v>374</v>
      </c>
      <c r="B926" s="178" t="s">
        <v>3403</v>
      </c>
      <c r="C926" s="153" t="s">
        <v>3404</v>
      </c>
      <c r="D926" s="153" t="s">
        <v>3405</v>
      </c>
      <c r="F926" s="153" t="s">
        <v>403</v>
      </c>
      <c r="G926" s="155" t="s">
        <v>311</v>
      </c>
      <c r="H926" s="153" t="s">
        <v>3406</v>
      </c>
      <c r="I926" s="153" t="s">
        <v>3407</v>
      </c>
      <c r="J926" s="153" t="s">
        <v>3400</v>
      </c>
      <c r="K926" s="153" t="s">
        <v>458</v>
      </c>
      <c r="L926" s="153" t="s">
        <v>1995</v>
      </c>
      <c r="M926" s="153" t="s">
        <v>409</v>
      </c>
      <c r="N926" s="153" t="s">
        <v>1373</v>
      </c>
      <c r="O926" s="170">
        <v>5000</v>
      </c>
      <c r="P926" s="170">
        <v>5000</v>
      </c>
      <c r="Q926" s="168" t="s">
        <v>461</v>
      </c>
      <c r="R926" s="168" t="str">
        <f t="shared" si="101"/>
        <v>DEF</v>
      </c>
      <c r="S926" s="154">
        <f t="shared" si="102"/>
        <v>1000</v>
      </c>
    </row>
    <row r="927" spans="1:22">
      <c r="A927" s="153" t="s">
        <v>374</v>
      </c>
      <c r="B927" s="178" t="s">
        <v>3408</v>
      </c>
      <c r="C927" s="153" t="s">
        <v>3409</v>
      </c>
      <c r="D927" s="153" t="s">
        <v>3410</v>
      </c>
      <c r="F927" s="153" t="s">
        <v>403</v>
      </c>
      <c r="G927" s="155" t="s">
        <v>311</v>
      </c>
      <c r="H927" s="153" t="s">
        <v>3411</v>
      </c>
      <c r="I927" s="153" t="s">
        <v>3412</v>
      </c>
      <c r="J927" s="153" t="s">
        <v>3413</v>
      </c>
      <c r="K927" s="153" t="s">
        <v>458</v>
      </c>
      <c r="L927" s="153" t="s">
        <v>578</v>
      </c>
      <c r="M927" s="153" t="s">
        <v>409</v>
      </c>
      <c r="N927" s="153" t="s">
        <v>3414</v>
      </c>
      <c r="O927" s="170">
        <v>20000</v>
      </c>
      <c r="P927" s="170">
        <v>20000</v>
      </c>
      <c r="Q927" s="168" t="s">
        <v>461</v>
      </c>
      <c r="R927" s="168" t="s">
        <v>461</v>
      </c>
      <c r="S927" s="154">
        <f t="shared" si="102"/>
        <v>4000</v>
      </c>
    </row>
    <row r="928" spans="1:22">
      <c r="A928" s="153" t="s">
        <v>374</v>
      </c>
      <c r="B928" s="178" t="s">
        <v>3415</v>
      </c>
      <c r="C928" s="153" t="s">
        <v>3416</v>
      </c>
      <c r="D928" s="153" t="s">
        <v>3417</v>
      </c>
      <c r="F928" s="153" t="s">
        <v>403</v>
      </c>
      <c r="G928" s="153" t="s">
        <v>313</v>
      </c>
      <c r="H928" s="153" t="s">
        <v>492</v>
      </c>
      <c r="I928" s="153" t="s">
        <v>699</v>
      </c>
      <c r="J928" s="153" t="s">
        <v>433</v>
      </c>
      <c r="K928" s="153" t="s">
        <v>494</v>
      </c>
      <c r="L928" s="153" t="s">
        <v>3373</v>
      </c>
      <c r="M928" s="153" t="s">
        <v>409</v>
      </c>
      <c r="N928" s="153" t="s">
        <v>747</v>
      </c>
      <c r="O928" s="170">
        <v>1979.96</v>
      </c>
      <c r="P928" s="170">
        <v>1979.96</v>
      </c>
      <c r="Q928" s="168" t="s">
        <v>254</v>
      </c>
      <c r="R928" s="168" t="str">
        <f t="shared" si="101"/>
        <v>C</v>
      </c>
      <c r="S928" s="154">
        <f t="shared" si="102"/>
        <v>197.99600000000001</v>
      </c>
      <c r="T928" s="153">
        <v>1</v>
      </c>
      <c r="U928" s="153">
        <v>0</v>
      </c>
    </row>
    <row r="929" spans="1:19">
      <c r="A929" s="153" t="s">
        <v>374</v>
      </c>
      <c r="B929" s="178" t="s">
        <v>3418</v>
      </c>
      <c r="C929" s="153" t="s">
        <v>1400</v>
      </c>
      <c r="D929" s="153" t="s">
        <v>1401</v>
      </c>
      <c r="F929" s="153" t="s">
        <v>403</v>
      </c>
      <c r="G929" s="153" t="s">
        <v>313</v>
      </c>
      <c r="H929" s="153" t="s">
        <v>492</v>
      </c>
      <c r="I929" s="153" t="s">
        <v>553</v>
      </c>
      <c r="J929" s="153" t="s">
        <v>433</v>
      </c>
      <c r="K929" s="153" t="s">
        <v>1012</v>
      </c>
      <c r="L929" s="153" t="s">
        <v>967</v>
      </c>
      <c r="M929" s="153" t="s">
        <v>409</v>
      </c>
      <c r="N929" s="153" t="s">
        <v>3419</v>
      </c>
      <c r="O929" s="170">
        <v>1970.24</v>
      </c>
      <c r="P929" s="170">
        <v>1970.24</v>
      </c>
      <c r="Q929" s="168" t="s">
        <v>245</v>
      </c>
      <c r="R929" s="168" t="str">
        <f t="shared" si="101"/>
        <v>B</v>
      </c>
      <c r="S929" s="154">
        <f t="shared" si="102"/>
        <v>59.107199999999999</v>
      </c>
    </row>
    <row r="930" spans="1:19">
      <c r="A930" s="153" t="s">
        <v>374</v>
      </c>
      <c r="B930" s="178" t="s">
        <v>3420</v>
      </c>
      <c r="C930" s="153" t="s">
        <v>3421</v>
      </c>
      <c r="D930" s="153" t="s">
        <v>3422</v>
      </c>
      <c r="F930" s="153" t="s">
        <v>403</v>
      </c>
      <c r="G930" s="153" t="s">
        <v>313</v>
      </c>
      <c r="H930" s="153" t="s">
        <v>434</v>
      </c>
      <c r="I930" s="153" t="s">
        <v>492</v>
      </c>
      <c r="J930" s="153" t="s">
        <v>848</v>
      </c>
      <c r="K930" s="153" t="s">
        <v>494</v>
      </c>
      <c r="L930" s="153" t="s">
        <v>991</v>
      </c>
      <c r="M930" s="153" t="s">
        <v>409</v>
      </c>
      <c r="N930" s="153" t="s">
        <v>3423</v>
      </c>
      <c r="O930" s="170">
        <v>1020.08</v>
      </c>
      <c r="P930" s="170">
        <v>1020.08</v>
      </c>
      <c r="Q930" s="168" t="s">
        <v>254</v>
      </c>
      <c r="R930" s="168" t="str">
        <f t="shared" si="101"/>
        <v>C</v>
      </c>
      <c r="S930" s="154">
        <f t="shared" si="102"/>
        <v>102.00800000000001</v>
      </c>
    </row>
    <row r="931" spans="1:19">
      <c r="A931" s="153" t="s">
        <v>374</v>
      </c>
      <c r="B931" s="178" t="s">
        <v>3424</v>
      </c>
      <c r="C931" s="153" t="s">
        <v>3425</v>
      </c>
      <c r="D931" s="153" t="s">
        <v>3426</v>
      </c>
      <c r="F931" s="153" t="s">
        <v>403</v>
      </c>
      <c r="G931" s="155" t="s">
        <v>311</v>
      </c>
      <c r="H931" s="153" t="s">
        <v>2289</v>
      </c>
      <c r="I931" s="153" t="s">
        <v>3427</v>
      </c>
      <c r="J931" s="153" t="s">
        <v>2291</v>
      </c>
      <c r="K931" s="153" t="s">
        <v>494</v>
      </c>
      <c r="L931" s="153" t="s">
        <v>3428</v>
      </c>
      <c r="M931" s="153" t="s">
        <v>409</v>
      </c>
      <c r="N931" s="153" t="s">
        <v>1362</v>
      </c>
      <c r="O931" s="170">
        <v>13842.02</v>
      </c>
      <c r="P931" s="170">
        <v>13842.02</v>
      </c>
      <c r="Q931" s="168" t="s">
        <v>461</v>
      </c>
      <c r="R931" s="168" t="str">
        <f t="shared" si="101"/>
        <v>DEF</v>
      </c>
      <c r="S931" s="154">
        <f t="shared" si="102"/>
        <v>2768.4040000000005</v>
      </c>
    </row>
    <row r="932" spans="1:19">
      <c r="A932" s="153" t="s">
        <v>374</v>
      </c>
      <c r="B932" s="178" t="s">
        <v>3429</v>
      </c>
      <c r="C932" s="153" t="s">
        <v>3430</v>
      </c>
      <c r="D932" s="153" t="s">
        <v>3431</v>
      </c>
      <c r="F932" s="153" t="s">
        <v>403</v>
      </c>
      <c r="G932" s="153" t="s">
        <v>313</v>
      </c>
      <c r="H932" s="153" t="s">
        <v>492</v>
      </c>
      <c r="I932" s="153" t="s">
        <v>413</v>
      </c>
      <c r="J932" s="153" t="s">
        <v>433</v>
      </c>
      <c r="K932" s="153" t="s">
        <v>1012</v>
      </c>
      <c r="L932" s="153" t="s">
        <v>465</v>
      </c>
      <c r="M932" s="153" t="s">
        <v>409</v>
      </c>
      <c r="N932" s="153" t="s">
        <v>3432</v>
      </c>
      <c r="O932" s="170">
        <v>5280.33</v>
      </c>
      <c r="P932" s="170">
        <v>5280.33</v>
      </c>
      <c r="Q932" s="168" t="s">
        <v>258</v>
      </c>
      <c r="R932" s="168" t="str">
        <f t="shared" si="101"/>
        <v>A</v>
      </c>
      <c r="S932" s="154">
        <f t="shared" si="102"/>
        <v>26.40165</v>
      </c>
    </row>
    <row r="933" spans="1:19">
      <c r="A933" s="153" t="s">
        <v>374</v>
      </c>
      <c r="B933" s="178" t="s">
        <v>3433</v>
      </c>
      <c r="C933" s="153" t="s">
        <v>3434</v>
      </c>
      <c r="D933" s="153" t="s">
        <v>3435</v>
      </c>
      <c r="F933" s="153" t="s">
        <v>403</v>
      </c>
      <c r="G933" s="153" t="s">
        <v>313</v>
      </c>
      <c r="H933" s="153" t="s">
        <v>834</v>
      </c>
      <c r="I933" s="153" t="s">
        <v>532</v>
      </c>
      <c r="J933" s="153" t="s">
        <v>835</v>
      </c>
      <c r="K933" s="153" t="s">
        <v>1012</v>
      </c>
      <c r="L933" s="153" t="s">
        <v>679</v>
      </c>
      <c r="M933" s="153" t="s">
        <v>409</v>
      </c>
      <c r="N933" s="153" t="s">
        <v>1358</v>
      </c>
      <c r="O933" s="170">
        <v>2040.8</v>
      </c>
      <c r="P933" s="170">
        <v>2040.8</v>
      </c>
      <c r="Q933" s="168" t="s">
        <v>245</v>
      </c>
      <c r="R933" s="168" t="str">
        <f t="shared" si="101"/>
        <v>B</v>
      </c>
      <c r="S933" s="154">
        <f t="shared" si="102"/>
        <v>61.223999999999997</v>
      </c>
    </row>
    <row r="934" spans="1:19">
      <c r="B934" s="179" t="s">
        <v>2687</v>
      </c>
      <c r="O934" s="170">
        <f>SUM(O917:O933)</f>
        <v>129221.11000000002</v>
      </c>
      <c r="P934" s="170">
        <f>SUM(P917:P933)</f>
        <v>129221.11000000002</v>
      </c>
      <c r="S934" s="156">
        <f>SUM(S917:S933)</f>
        <v>15246.68275</v>
      </c>
    </row>
    <row r="936" spans="1:19">
      <c r="A936" s="153" t="s">
        <v>375</v>
      </c>
      <c r="B936" s="170">
        <v>1016</v>
      </c>
      <c r="C936" s="153" t="s">
        <v>3436</v>
      </c>
      <c r="D936" s="153" t="s">
        <v>3437</v>
      </c>
      <c r="F936" s="153" t="s">
        <v>403</v>
      </c>
      <c r="G936" s="155" t="s">
        <v>311</v>
      </c>
      <c r="H936" s="153" t="s">
        <v>842</v>
      </c>
      <c r="I936" s="153" t="s">
        <v>3438</v>
      </c>
      <c r="J936" s="153" t="s">
        <v>2029</v>
      </c>
      <c r="K936" s="153" t="s">
        <v>458</v>
      </c>
      <c r="L936" s="153" t="s">
        <v>1995</v>
      </c>
      <c r="M936" s="153" t="s">
        <v>409</v>
      </c>
      <c r="N936" s="153" t="s">
        <v>1925</v>
      </c>
      <c r="O936" s="170">
        <v>3461</v>
      </c>
      <c r="P936" s="170">
        <v>3461</v>
      </c>
      <c r="Q936" s="168" t="s">
        <v>461</v>
      </c>
      <c r="R936" s="168" t="str">
        <f t="shared" ref="R936:R964" si="103">Q936</f>
        <v>DEF</v>
      </c>
      <c r="S936" s="154">
        <f t="shared" ref="S936:S964" si="104">IF(E936="PLP",0,IF(E936="SRB",0,IF(G936="DEFERRED",O936*20%,IF(R936="A",O936*0.5%,IF(R936="B",O936*3%,O936*10%)))))</f>
        <v>692.2</v>
      </c>
    </row>
    <row r="937" spans="1:19">
      <c r="A937" s="153" t="s">
        <v>375</v>
      </c>
      <c r="B937" s="170">
        <v>1033</v>
      </c>
      <c r="C937" s="153" t="s">
        <v>3439</v>
      </c>
      <c r="D937" s="153" t="s">
        <v>3440</v>
      </c>
      <c r="F937" s="153" t="s">
        <v>403</v>
      </c>
      <c r="G937" s="153" t="s">
        <v>311</v>
      </c>
      <c r="H937" s="153" t="s">
        <v>3441</v>
      </c>
      <c r="I937" s="153" t="s">
        <v>3441</v>
      </c>
      <c r="J937" s="153" t="s">
        <v>3442</v>
      </c>
      <c r="K937" s="153" t="s">
        <v>458</v>
      </c>
      <c r="L937" s="153" t="s">
        <v>3443</v>
      </c>
      <c r="M937" s="153" t="s">
        <v>409</v>
      </c>
      <c r="N937" s="153" t="s">
        <v>1093</v>
      </c>
      <c r="O937" s="170">
        <v>-11.69</v>
      </c>
      <c r="P937" s="170">
        <v>-11.69</v>
      </c>
      <c r="Q937" s="168" t="s">
        <v>461</v>
      </c>
      <c r="R937" s="168" t="str">
        <f t="shared" si="103"/>
        <v>DEF</v>
      </c>
      <c r="S937" s="154">
        <f t="shared" si="104"/>
        <v>-2.3380000000000001</v>
      </c>
    </row>
    <row r="938" spans="1:19">
      <c r="A938" s="153" t="s">
        <v>375</v>
      </c>
      <c r="B938" s="170">
        <v>1051</v>
      </c>
      <c r="C938" s="153" t="s">
        <v>2758</v>
      </c>
      <c r="D938" s="153" t="s">
        <v>2759</v>
      </c>
      <c r="F938" s="153" t="s">
        <v>403</v>
      </c>
      <c r="G938" s="155" t="s">
        <v>311</v>
      </c>
      <c r="H938" s="153" t="s">
        <v>3444</v>
      </c>
      <c r="I938" s="153" t="s">
        <v>3445</v>
      </c>
      <c r="J938" s="153" t="s">
        <v>3446</v>
      </c>
      <c r="K938" s="153" t="s">
        <v>458</v>
      </c>
      <c r="L938" s="153" t="s">
        <v>1642</v>
      </c>
      <c r="M938" s="153" t="s">
        <v>409</v>
      </c>
      <c r="N938" s="153" t="s">
        <v>1474</v>
      </c>
      <c r="O938" s="170">
        <v>1763.45</v>
      </c>
      <c r="P938" s="170">
        <v>1763.45</v>
      </c>
      <c r="Q938" s="168" t="s">
        <v>461</v>
      </c>
      <c r="R938" s="168" t="str">
        <f t="shared" si="103"/>
        <v>DEF</v>
      </c>
      <c r="S938" s="154">
        <f t="shared" si="104"/>
        <v>352.69000000000005</v>
      </c>
    </row>
    <row r="939" spans="1:19">
      <c r="A939" s="153" t="s">
        <v>375</v>
      </c>
      <c r="B939" s="170">
        <v>1056</v>
      </c>
      <c r="C939" s="153" t="s">
        <v>2761</v>
      </c>
      <c r="D939" s="153" t="s">
        <v>3447</v>
      </c>
      <c r="F939" s="153" t="s">
        <v>403</v>
      </c>
      <c r="G939" s="155" t="s">
        <v>311</v>
      </c>
      <c r="H939" s="153" t="s">
        <v>3448</v>
      </c>
      <c r="I939" s="153" t="s">
        <v>3449</v>
      </c>
      <c r="J939" s="153" t="s">
        <v>3450</v>
      </c>
      <c r="K939" s="153" t="s">
        <v>458</v>
      </c>
      <c r="L939" s="153" t="s">
        <v>447</v>
      </c>
      <c r="M939" s="153" t="s">
        <v>409</v>
      </c>
      <c r="N939" s="153" t="s">
        <v>1503</v>
      </c>
      <c r="O939" s="170">
        <v>6000</v>
      </c>
      <c r="P939" s="170">
        <v>6000</v>
      </c>
      <c r="Q939" s="168" t="s">
        <v>461</v>
      </c>
      <c r="R939" s="168" t="str">
        <f t="shared" si="103"/>
        <v>DEF</v>
      </c>
      <c r="S939" s="154">
        <f t="shared" si="104"/>
        <v>1200</v>
      </c>
    </row>
    <row r="940" spans="1:19">
      <c r="A940" s="153" t="s">
        <v>375</v>
      </c>
      <c r="B940" s="170">
        <v>1057</v>
      </c>
      <c r="C940" s="153" t="s">
        <v>3451</v>
      </c>
      <c r="D940" s="153" t="s">
        <v>3452</v>
      </c>
      <c r="F940" s="153" t="s">
        <v>403</v>
      </c>
      <c r="G940" s="155" t="s">
        <v>311</v>
      </c>
      <c r="H940" s="153" t="s">
        <v>3450</v>
      </c>
      <c r="I940" s="153" t="s">
        <v>3453</v>
      </c>
      <c r="J940" s="153" t="s">
        <v>3450</v>
      </c>
      <c r="K940" s="153" t="s">
        <v>458</v>
      </c>
      <c r="L940" s="153" t="s">
        <v>2495</v>
      </c>
      <c r="M940" s="153" t="s">
        <v>409</v>
      </c>
      <c r="N940" s="153" t="s">
        <v>3454</v>
      </c>
      <c r="O940" s="170">
        <v>14065.25</v>
      </c>
      <c r="P940" s="170">
        <v>14065.25</v>
      </c>
      <c r="Q940" s="168" t="s">
        <v>461</v>
      </c>
      <c r="R940" s="168" t="str">
        <f t="shared" si="103"/>
        <v>DEF</v>
      </c>
      <c r="S940" s="154">
        <f t="shared" si="104"/>
        <v>2813.05</v>
      </c>
    </row>
    <row r="941" spans="1:19">
      <c r="A941" s="153" t="s">
        <v>375</v>
      </c>
      <c r="B941" s="170">
        <v>1058</v>
      </c>
      <c r="C941" s="153" t="s">
        <v>3455</v>
      </c>
      <c r="D941" s="153" t="s">
        <v>3456</v>
      </c>
      <c r="F941" s="153" t="s">
        <v>403</v>
      </c>
      <c r="G941" s="155" t="s">
        <v>311</v>
      </c>
      <c r="H941" s="153" t="s">
        <v>3457</v>
      </c>
      <c r="I941" s="153" t="s">
        <v>3449</v>
      </c>
      <c r="J941" s="153" t="s">
        <v>3450</v>
      </c>
      <c r="K941" s="153" t="s">
        <v>458</v>
      </c>
      <c r="L941" s="153" t="s">
        <v>435</v>
      </c>
      <c r="M941" s="153" t="s">
        <v>409</v>
      </c>
      <c r="N941" s="153" t="s">
        <v>2594</v>
      </c>
      <c r="O941" s="170">
        <v>13000</v>
      </c>
      <c r="P941" s="170">
        <v>13000</v>
      </c>
      <c r="Q941" s="168" t="s">
        <v>461</v>
      </c>
      <c r="R941" s="168" t="str">
        <f t="shared" si="103"/>
        <v>DEF</v>
      </c>
      <c r="S941" s="154">
        <f t="shared" si="104"/>
        <v>2600</v>
      </c>
    </row>
    <row r="942" spans="1:19">
      <c r="A942" s="153" t="s">
        <v>375</v>
      </c>
      <c r="B942" s="170">
        <v>1066</v>
      </c>
      <c r="C942" s="153" t="s">
        <v>3458</v>
      </c>
      <c r="D942" s="153" t="s">
        <v>3459</v>
      </c>
      <c r="F942" s="153" t="s">
        <v>403</v>
      </c>
      <c r="G942" s="155" t="s">
        <v>311</v>
      </c>
      <c r="H942" s="153" t="s">
        <v>3460</v>
      </c>
      <c r="I942" s="153" t="s">
        <v>3461</v>
      </c>
      <c r="J942" s="153" t="s">
        <v>3446</v>
      </c>
      <c r="K942" s="153" t="s">
        <v>458</v>
      </c>
      <c r="L942" s="153" t="s">
        <v>578</v>
      </c>
      <c r="M942" s="153" t="s">
        <v>409</v>
      </c>
      <c r="N942" s="153" t="s">
        <v>2962</v>
      </c>
      <c r="O942" s="170">
        <v>20000</v>
      </c>
      <c r="P942" s="170">
        <v>20000</v>
      </c>
      <c r="Q942" s="168" t="s">
        <v>461</v>
      </c>
      <c r="R942" s="168" t="str">
        <f t="shared" si="103"/>
        <v>DEF</v>
      </c>
      <c r="S942" s="154">
        <f t="shared" si="104"/>
        <v>4000</v>
      </c>
    </row>
    <row r="943" spans="1:19">
      <c r="A943" s="153" t="s">
        <v>375</v>
      </c>
      <c r="B943" s="170">
        <v>1069</v>
      </c>
      <c r="C943" s="153" t="s">
        <v>1129</v>
      </c>
      <c r="D943" s="153" t="s">
        <v>3462</v>
      </c>
      <c r="F943" s="153" t="s">
        <v>403</v>
      </c>
      <c r="G943" s="155" t="s">
        <v>311</v>
      </c>
      <c r="H943" s="153" t="s">
        <v>3460</v>
      </c>
      <c r="I943" s="153" t="s">
        <v>3463</v>
      </c>
      <c r="J943" s="153" t="s">
        <v>3446</v>
      </c>
      <c r="K943" s="153" t="s">
        <v>458</v>
      </c>
      <c r="L943" s="153" t="s">
        <v>578</v>
      </c>
      <c r="M943" s="153" t="s">
        <v>409</v>
      </c>
      <c r="N943" s="153" t="s">
        <v>2962</v>
      </c>
      <c r="O943" s="170">
        <v>19550</v>
      </c>
      <c r="P943" s="170">
        <v>19550</v>
      </c>
      <c r="Q943" s="168" t="s">
        <v>461</v>
      </c>
      <c r="R943" s="168" t="str">
        <f t="shared" si="103"/>
        <v>DEF</v>
      </c>
      <c r="S943" s="154">
        <f t="shared" si="104"/>
        <v>3910</v>
      </c>
    </row>
    <row r="944" spans="1:19">
      <c r="A944" s="153" t="s">
        <v>375</v>
      </c>
      <c r="B944" s="170">
        <v>1073</v>
      </c>
      <c r="C944" s="153" t="s">
        <v>3464</v>
      </c>
      <c r="D944" s="153" t="s">
        <v>3465</v>
      </c>
      <c r="F944" s="153" t="s">
        <v>403</v>
      </c>
      <c r="G944" s="155" t="s">
        <v>311</v>
      </c>
      <c r="H944" s="153" t="s">
        <v>3461</v>
      </c>
      <c r="I944" s="153" t="s">
        <v>3466</v>
      </c>
      <c r="J944" s="153" t="s">
        <v>3450</v>
      </c>
      <c r="K944" s="153" t="s">
        <v>458</v>
      </c>
      <c r="L944" s="153" t="s">
        <v>3467</v>
      </c>
      <c r="M944" s="153" t="s">
        <v>409</v>
      </c>
      <c r="N944" s="153" t="s">
        <v>1752</v>
      </c>
      <c r="O944" s="170">
        <v>8500</v>
      </c>
      <c r="P944" s="170">
        <v>8500</v>
      </c>
      <c r="Q944" s="168" t="s">
        <v>461</v>
      </c>
      <c r="R944" s="168" t="str">
        <f t="shared" si="103"/>
        <v>DEF</v>
      </c>
      <c r="S944" s="154">
        <f t="shared" si="104"/>
        <v>1700</v>
      </c>
    </row>
    <row r="945" spans="1:19">
      <c r="A945" s="153" t="s">
        <v>375</v>
      </c>
      <c r="B945" s="170">
        <v>1080</v>
      </c>
      <c r="C945" s="153" t="s">
        <v>3468</v>
      </c>
      <c r="D945" s="153" t="s">
        <v>3469</v>
      </c>
      <c r="F945" s="153" t="s">
        <v>403</v>
      </c>
      <c r="G945" s="155" t="s">
        <v>311</v>
      </c>
      <c r="H945" s="153" t="s">
        <v>3470</v>
      </c>
      <c r="I945" s="153" t="s">
        <v>3471</v>
      </c>
      <c r="J945" s="153" t="s">
        <v>3472</v>
      </c>
      <c r="K945" s="153" t="s">
        <v>458</v>
      </c>
      <c r="L945" s="153" t="s">
        <v>3473</v>
      </c>
      <c r="M945" s="153" t="s">
        <v>409</v>
      </c>
      <c r="N945" s="153" t="s">
        <v>996</v>
      </c>
      <c r="O945" s="170">
        <v>19021</v>
      </c>
      <c r="P945" s="170">
        <v>19021</v>
      </c>
      <c r="Q945" s="168" t="s">
        <v>461</v>
      </c>
      <c r="R945" s="168" t="str">
        <f t="shared" si="103"/>
        <v>DEF</v>
      </c>
      <c r="S945" s="154">
        <f t="shared" si="104"/>
        <v>3804.2000000000003</v>
      </c>
    </row>
    <row r="946" spans="1:19">
      <c r="A946" s="153" t="s">
        <v>375</v>
      </c>
      <c r="B946" s="170">
        <v>1094</v>
      </c>
      <c r="C946" s="153" t="s">
        <v>3474</v>
      </c>
      <c r="D946" s="153" t="s">
        <v>3475</v>
      </c>
      <c r="F946" s="153" t="s">
        <v>403</v>
      </c>
      <c r="G946" s="155" t="s">
        <v>311</v>
      </c>
      <c r="H946" s="153" t="s">
        <v>3476</v>
      </c>
      <c r="I946" s="153" t="s">
        <v>3477</v>
      </c>
      <c r="J946" s="153" t="s">
        <v>3478</v>
      </c>
      <c r="K946" s="153" t="s">
        <v>458</v>
      </c>
      <c r="L946" s="153" t="s">
        <v>3086</v>
      </c>
      <c r="M946" s="153" t="s">
        <v>409</v>
      </c>
      <c r="N946" s="153" t="s">
        <v>3479</v>
      </c>
      <c r="O946" s="170">
        <v>13500</v>
      </c>
      <c r="P946" s="170">
        <v>13500</v>
      </c>
      <c r="Q946" s="168" t="s">
        <v>461</v>
      </c>
      <c r="R946" s="168" t="str">
        <f t="shared" si="103"/>
        <v>DEF</v>
      </c>
      <c r="S946" s="154">
        <f t="shared" si="104"/>
        <v>2700</v>
      </c>
    </row>
    <row r="947" spans="1:19">
      <c r="A947" s="153" t="s">
        <v>375</v>
      </c>
      <c r="B947" s="170">
        <v>1102</v>
      </c>
      <c r="C947" s="153" t="s">
        <v>1139</v>
      </c>
      <c r="D947" s="153" t="s">
        <v>1140</v>
      </c>
      <c r="F947" s="153" t="s">
        <v>403</v>
      </c>
      <c r="G947" s="155" t="s">
        <v>311</v>
      </c>
      <c r="H947" s="153" t="s">
        <v>3480</v>
      </c>
      <c r="I947" s="153" t="s">
        <v>3481</v>
      </c>
      <c r="J947" s="153" t="s">
        <v>3478</v>
      </c>
      <c r="K947" s="153" t="s">
        <v>458</v>
      </c>
      <c r="L947" s="153" t="s">
        <v>3482</v>
      </c>
      <c r="M947" s="153" t="s">
        <v>409</v>
      </c>
      <c r="N947" s="153" t="s">
        <v>3483</v>
      </c>
      <c r="O947" s="170">
        <v>8100</v>
      </c>
      <c r="P947" s="170">
        <v>8100</v>
      </c>
      <c r="Q947" s="168" t="s">
        <v>461</v>
      </c>
      <c r="R947" s="168" t="str">
        <f t="shared" si="103"/>
        <v>DEF</v>
      </c>
      <c r="S947" s="154">
        <f t="shared" si="104"/>
        <v>1620</v>
      </c>
    </row>
    <row r="948" spans="1:19">
      <c r="A948" s="153" t="s">
        <v>375</v>
      </c>
      <c r="B948" s="170">
        <v>1107</v>
      </c>
      <c r="C948" s="153" t="s">
        <v>2761</v>
      </c>
      <c r="D948" s="153" t="s">
        <v>3484</v>
      </c>
      <c r="F948" s="153" t="s">
        <v>403</v>
      </c>
      <c r="G948" s="155" t="s">
        <v>311</v>
      </c>
      <c r="H948" s="153" t="s">
        <v>3480</v>
      </c>
      <c r="I948" s="153" t="s">
        <v>3485</v>
      </c>
      <c r="J948" s="153" t="s">
        <v>3486</v>
      </c>
      <c r="K948" s="153" t="s">
        <v>458</v>
      </c>
      <c r="L948" s="153" t="s">
        <v>3487</v>
      </c>
      <c r="M948" s="153" t="s">
        <v>409</v>
      </c>
      <c r="N948" s="153" t="s">
        <v>3488</v>
      </c>
      <c r="O948" s="170">
        <v>9200</v>
      </c>
      <c r="P948" s="170">
        <v>9200</v>
      </c>
      <c r="Q948" s="168" t="s">
        <v>461</v>
      </c>
      <c r="R948" s="168" t="str">
        <f t="shared" si="103"/>
        <v>DEF</v>
      </c>
      <c r="S948" s="154">
        <f t="shared" si="104"/>
        <v>1840</v>
      </c>
    </row>
    <row r="949" spans="1:19">
      <c r="A949" s="153" t="s">
        <v>375</v>
      </c>
      <c r="B949" s="170">
        <v>1108</v>
      </c>
      <c r="C949" s="153" t="s">
        <v>3489</v>
      </c>
      <c r="D949" s="153" t="s">
        <v>3490</v>
      </c>
      <c r="F949" s="153" t="s">
        <v>403</v>
      </c>
      <c r="G949" s="155" t="s">
        <v>311</v>
      </c>
      <c r="H949" s="153" t="s">
        <v>3491</v>
      </c>
      <c r="I949" s="153" t="s">
        <v>3492</v>
      </c>
      <c r="J949" s="153" t="s">
        <v>841</v>
      </c>
      <c r="K949" s="153" t="s">
        <v>458</v>
      </c>
      <c r="L949" s="153" t="s">
        <v>1216</v>
      </c>
      <c r="M949" s="153" t="s">
        <v>409</v>
      </c>
      <c r="N949" s="153" t="s">
        <v>769</v>
      </c>
      <c r="O949" s="170">
        <v>17560.93</v>
      </c>
      <c r="P949" s="170">
        <v>17560.93</v>
      </c>
      <c r="Q949" s="168" t="s">
        <v>461</v>
      </c>
      <c r="R949" s="168" t="str">
        <f t="shared" si="103"/>
        <v>DEF</v>
      </c>
      <c r="S949" s="154">
        <f t="shared" si="104"/>
        <v>3512.1860000000001</v>
      </c>
    </row>
    <row r="950" spans="1:19">
      <c r="A950" s="153" t="s">
        <v>375</v>
      </c>
      <c r="B950" s="170">
        <v>1111</v>
      </c>
      <c r="C950" s="153" t="s">
        <v>3493</v>
      </c>
      <c r="D950" s="153" t="s">
        <v>3494</v>
      </c>
      <c r="F950" s="153" t="s">
        <v>403</v>
      </c>
      <c r="G950" s="155" t="s">
        <v>311</v>
      </c>
      <c r="H950" s="153" t="s">
        <v>3495</v>
      </c>
      <c r="I950" s="153" t="s">
        <v>3496</v>
      </c>
      <c r="J950" s="153" t="s">
        <v>3497</v>
      </c>
      <c r="K950" s="153" t="s">
        <v>458</v>
      </c>
      <c r="L950" s="153" t="s">
        <v>578</v>
      </c>
      <c r="M950" s="153" t="s">
        <v>409</v>
      </c>
      <c r="N950" s="153" t="s">
        <v>2962</v>
      </c>
      <c r="O950" s="170">
        <v>17634.169999999998</v>
      </c>
      <c r="P950" s="170">
        <v>17634.169999999998</v>
      </c>
      <c r="Q950" s="168" t="s">
        <v>461</v>
      </c>
      <c r="R950" s="168" t="str">
        <f t="shared" si="103"/>
        <v>DEF</v>
      </c>
      <c r="S950" s="154">
        <f t="shared" si="104"/>
        <v>3526.8339999999998</v>
      </c>
    </row>
    <row r="951" spans="1:19">
      <c r="A951" s="153" t="s">
        <v>375</v>
      </c>
      <c r="B951" s="170">
        <v>1120</v>
      </c>
      <c r="C951" s="153" t="s">
        <v>3498</v>
      </c>
      <c r="D951" s="153" t="s">
        <v>3499</v>
      </c>
      <c r="F951" s="153" t="s">
        <v>403</v>
      </c>
      <c r="G951" s="155" t="s">
        <v>311</v>
      </c>
      <c r="H951" s="153" t="s">
        <v>3500</v>
      </c>
      <c r="I951" s="153" t="s">
        <v>3501</v>
      </c>
      <c r="J951" s="153" t="s">
        <v>3502</v>
      </c>
      <c r="K951" s="153" t="s">
        <v>458</v>
      </c>
      <c r="L951" s="153" t="s">
        <v>1030</v>
      </c>
      <c r="M951" s="153" t="s">
        <v>409</v>
      </c>
      <c r="N951" s="153" t="s">
        <v>3503</v>
      </c>
      <c r="O951" s="170">
        <v>17454</v>
      </c>
      <c r="P951" s="170">
        <v>17454</v>
      </c>
      <c r="Q951" s="168" t="s">
        <v>461</v>
      </c>
      <c r="R951" s="168" t="str">
        <f t="shared" si="103"/>
        <v>DEF</v>
      </c>
      <c r="S951" s="154">
        <f t="shared" si="104"/>
        <v>3490.8</v>
      </c>
    </row>
    <row r="952" spans="1:19">
      <c r="A952" s="153" t="s">
        <v>375</v>
      </c>
      <c r="B952" s="170">
        <v>1126</v>
      </c>
      <c r="C952" s="153" t="s">
        <v>3504</v>
      </c>
      <c r="D952" s="153" t="s">
        <v>3505</v>
      </c>
      <c r="F952" s="153" t="s">
        <v>403</v>
      </c>
      <c r="G952" s="155" t="s">
        <v>311</v>
      </c>
      <c r="H952" s="153" t="s">
        <v>3506</v>
      </c>
      <c r="I952" s="153" t="s">
        <v>3507</v>
      </c>
      <c r="J952" s="153" t="s">
        <v>3502</v>
      </c>
      <c r="K952" s="153" t="s">
        <v>458</v>
      </c>
      <c r="L952" s="153" t="s">
        <v>578</v>
      </c>
      <c r="M952" s="153" t="s">
        <v>409</v>
      </c>
      <c r="N952" s="153" t="s">
        <v>2962</v>
      </c>
      <c r="O952" s="170">
        <v>20000</v>
      </c>
      <c r="P952" s="170">
        <v>20000</v>
      </c>
      <c r="Q952" s="168" t="s">
        <v>461</v>
      </c>
      <c r="R952" s="168" t="str">
        <f t="shared" si="103"/>
        <v>DEF</v>
      </c>
      <c r="S952" s="154">
        <f t="shared" si="104"/>
        <v>4000</v>
      </c>
    </row>
    <row r="953" spans="1:19">
      <c r="A953" s="153" t="s">
        <v>375</v>
      </c>
      <c r="B953" s="170">
        <v>1136</v>
      </c>
      <c r="C953" s="153" t="s">
        <v>2058</v>
      </c>
      <c r="D953" s="153" t="s">
        <v>2059</v>
      </c>
      <c r="F953" s="153" t="s">
        <v>403</v>
      </c>
      <c r="G953" s="155" t="s">
        <v>311</v>
      </c>
      <c r="H953" s="153" t="s">
        <v>3508</v>
      </c>
      <c r="I953" s="153" t="s">
        <v>3509</v>
      </c>
      <c r="J953" s="153" t="s">
        <v>3510</v>
      </c>
      <c r="K953" s="153" t="s">
        <v>458</v>
      </c>
      <c r="L953" s="153" t="s">
        <v>3511</v>
      </c>
      <c r="M953" s="153" t="s">
        <v>409</v>
      </c>
      <c r="N953" s="153" t="s">
        <v>1157</v>
      </c>
      <c r="O953" s="170">
        <v>5310</v>
      </c>
      <c r="P953" s="170">
        <v>5310</v>
      </c>
      <c r="Q953" s="168" t="s">
        <v>461</v>
      </c>
      <c r="R953" s="168" t="str">
        <f t="shared" si="103"/>
        <v>DEF</v>
      </c>
      <c r="S953" s="154">
        <f t="shared" si="104"/>
        <v>1062</v>
      </c>
    </row>
    <row r="954" spans="1:19">
      <c r="A954" s="153" t="s">
        <v>375</v>
      </c>
      <c r="B954" s="170">
        <v>1141</v>
      </c>
      <c r="C954" s="153" t="s">
        <v>3512</v>
      </c>
      <c r="D954" s="153" t="s">
        <v>3513</v>
      </c>
      <c r="F954" s="153" t="s">
        <v>403</v>
      </c>
      <c r="G954" s="155" t="s">
        <v>311</v>
      </c>
      <c r="H954" s="153" t="s">
        <v>3514</v>
      </c>
      <c r="I954" s="153" t="s">
        <v>3515</v>
      </c>
      <c r="J954" s="153" t="s">
        <v>3516</v>
      </c>
      <c r="K954" s="153" t="s">
        <v>458</v>
      </c>
      <c r="L954" s="153" t="s">
        <v>435</v>
      </c>
      <c r="M954" s="153" t="s">
        <v>409</v>
      </c>
      <c r="N954" s="153" t="s">
        <v>2594</v>
      </c>
      <c r="O954" s="170">
        <v>10541</v>
      </c>
      <c r="P954" s="170">
        <v>10541</v>
      </c>
      <c r="Q954" s="168" t="s">
        <v>461</v>
      </c>
      <c r="R954" s="168" t="str">
        <f t="shared" si="103"/>
        <v>DEF</v>
      </c>
      <c r="S954" s="154">
        <f t="shared" si="104"/>
        <v>2108.2000000000003</v>
      </c>
    </row>
    <row r="955" spans="1:19">
      <c r="A955" s="153" t="s">
        <v>375</v>
      </c>
      <c r="B955" s="170">
        <v>1142</v>
      </c>
      <c r="C955" s="153" t="s">
        <v>3517</v>
      </c>
      <c r="D955" s="153" t="s">
        <v>3518</v>
      </c>
      <c r="F955" s="153" t="s">
        <v>403</v>
      </c>
      <c r="G955" s="155" t="s">
        <v>311</v>
      </c>
      <c r="H955" s="153" t="s">
        <v>3519</v>
      </c>
      <c r="I955" s="153" t="s">
        <v>3520</v>
      </c>
      <c r="J955" s="153" t="s">
        <v>3521</v>
      </c>
      <c r="K955" s="153" t="s">
        <v>458</v>
      </c>
      <c r="L955" s="153" t="s">
        <v>2308</v>
      </c>
      <c r="M955" s="153" t="s">
        <v>409</v>
      </c>
      <c r="N955" s="153" t="s">
        <v>3522</v>
      </c>
      <c r="O955" s="170">
        <v>4027.99</v>
      </c>
      <c r="P955" s="170">
        <v>4027.99</v>
      </c>
      <c r="Q955" s="168" t="s">
        <v>461</v>
      </c>
      <c r="R955" s="168" t="str">
        <f t="shared" si="103"/>
        <v>DEF</v>
      </c>
      <c r="S955" s="154">
        <f t="shared" si="104"/>
        <v>805.59799999999996</v>
      </c>
    </row>
    <row r="956" spans="1:19">
      <c r="A956" s="153" t="s">
        <v>375</v>
      </c>
      <c r="B956" s="170">
        <v>1154</v>
      </c>
      <c r="C956" s="153" t="s">
        <v>3523</v>
      </c>
      <c r="D956" s="153" t="s">
        <v>3524</v>
      </c>
      <c r="F956" s="153" t="s">
        <v>403</v>
      </c>
      <c r="G956" s="155" t="s">
        <v>311</v>
      </c>
      <c r="H956" s="153" t="s">
        <v>3525</v>
      </c>
      <c r="I956" s="153" t="s">
        <v>413</v>
      </c>
      <c r="J956" s="153" t="s">
        <v>3526</v>
      </c>
      <c r="K956" s="153" t="s">
        <v>458</v>
      </c>
      <c r="L956" s="153" t="s">
        <v>3527</v>
      </c>
      <c r="M956" s="153" t="s">
        <v>409</v>
      </c>
      <c r="N956" s="153" t="s">
        <v>3528</v>
      </c>
      <c r="O956" s="170">
        <v>6722</v>
      </c>
      <c r="P956" s="170">
        <v>6722</v>
      </c>
      <c r="Q956" s="168" t="s">
        <v>461</v>
      </c>
      <c r="R956" s="168" t="str">
        <f t="shared" si="103"/>
        <v>DEF</v>
      </c>
      <c r="S956" s="154">
        <f t="shared" si="104"/>
        <v>1344.4</v>
      </c>
    </row>
    <row r="957" spans="1:19">
      <c r="A957" s="153" t="s">
        <v>375</v>
      </c>
      <c r="B957" s="170">
        <v>1165</v>
      </c>
      <c r="C957" s="153" t="s">
        <v>2434</v>
      </c>
      <c r="D957" s="153" t="s">
        <v>2435</v>
      </c>
      <c r="F957" s="153" t="s">
        <v>403</v>
      </c>
      <c r="G957" s="155" t="s">
        <v>311</v>
      </c>
      <c r="H957" s="153" t="s">
        <v>3529</v>
      </c>
      <c r="I957" s="153" t="s">
        <v>3530</v>
      </c>
      <c r="J957" s="153" t="s">
        <v>822</v>
      </c>
      <c r="K957" s="153" t="s">
        <v>458</v>
      </c>
      <c r="L957" s="153" t="s">
        <v>1619</v>
      </c>
      <c r="M957" s="153" t="s">
        <v>409</v>
      </c>
      <c r="N957" s="153" t="s">
        <v>2336</v>
      </c>
      <c r="O957" s="170">
        <v>11000</v>
      </c>
      <c r="P957" s="170">
        <v>11000</v>
      </c>
      <c r="Q957" s="168" t="s">
        <v>461</v>
      </c>
      <c r="R957" s="168" t="str">
        <f t="shared" si="103"/>
        <v>DEF</v>
      </c>
      <c r="S957" s="154">
        <f t="shared" si="104"/>
        <v>2200</v>
      </c>
    </row>
    <row r="958" spans="1:19">
      <c r="A958" s="153" t="s">
        <v>375</v>
      </c>
      <c r="B958" s="170">
        <v>1172</v>
      </c>
      <c r="C958" s="153" t="s">
        <v>3531</v>
      </c>
      <c r="D958" s="153" t="s">
        <v>3532</v>
      </c>
      <c r="F958" s="153" t="s">
        <v>403</v>
      </c>
      <c r="G958" s="155" t="s">
        <v>311</v>
      </c>
      <c r="H958" s="153" t="s">
        <v>3533</v>
      </c>
      <c r="I958" s="153" t="s">
        <v>3534</v>
      </c>
      <c r="J958" s="153" t="s">
        <v>3526</v>
      </c>
      <c r="K958" s="153" t="s">
        <v>458</v>
      </c>
      <c r="L958" s="153" t="s">
        <v>679</v>
      </c>
      <c r="M958" s="153" t="s">
        <v>409</v>
      </c>
      <c r="N958" s="153" t="s">
        <v>844</v>
      </c>
      <c r="O958" s="170">
        <v>7500</v>
      </c>
      <c r="P958" s="170">
        <v>7500</v>
      </c>
      <c r="Q958" s="168" t="s">
        <v>461</v>
      </c>
      <c r="R958" s="168" t="str">
        <f t="shared" si="103"/>
        <v>DEF</v>
      </c>
      <c r="S958" s="154">
        <f t="shared" si="104"/>
        <v>1500</v>
      </c>
    </row>
    <row r="959" spans="1:19">
      <c r="A959" s="153" t="s">
        <v>375</v>
      </c>
      <c r="B959" s="170">
        <v>1178</v>
      </c>
      <c r="C959" s="153" t="s">
        <v>3535</v>
      </c>
      <c r="D959" s="153" t="s">
        <v>3536</v>
      </c>
      <c r="F959" s="153" t="s">
        <v>403</v>
      </c>
      <c r="G959" s="155" t="s">
        <v>311</v>
      </c>
      <c r="H959" s="153" t="s">
        <v>3534</v>
      </c>
      <c r="I959" s="153" t="s">
        <v>3537</v>
      </c>
      <c r="J959" s="153" t="s">
        <v>3538</v>
      </c>
      <c r="K959" s="153" t="s">
        <v>458</v>
      </c>
      <c r="L959" s="153" t="s">
        <v>3539</v>
      </c>
      <c r="M959" s="153" t="s">
        <v>409</v>
      </c>
      <c r="N959" s="153" t="s">
        <v>3162</v>
      </c>
      <c r="O959" s="170">
        <v>10000</v>
      </c>
      <c r="P959" s="170">
        <v>10000</v>
      </c>
      <c r="Q959" s="168" t="s">
        <v>461</v>
      </c>
      <c r="R959" s="168" t="str">
        <f t="shared" si="103"/>
        <v>DEF</v>
      </c>
      <c r="S959" s="154">
        <f t="shared" si="104"/>
        <v>2000</v>
      </c>
    </row>
    <row r="960" spans="1:19">
      <c r="A960" s="153" t="s">
        <v>375</v>
      </c>
      <c r="B960" s="170">
        <v>1190</v>
      </c>
      <c r="C960" s="153" t="s">
        <v>1179</v>
      </c>
      <c r="D960" s="153" t="s">
        <v>1180</v>
      </c>
      <c r="F960" s="153" t="s">
        <v>403</v>
      </c>
      <c r="G960" s="155" t="s">
        <v>311</v>
      </c>
      <c r="H960" s="153" t="s">
        <v>3540</v>
      </c>
      <c r="I960" s="153" t="s">
        <v>3541</v>
      </c>
      <c r="J960" s="153" t="s">
        <v>3538</v>
      </c>
      <c r="K960" s="153" t="s">
        <v>458</v>
      </c>
      <c r="L960" s="153" t="s">
        <v>1357</v>
      </c>
      <c r="M960" s="153" t="s">
        <v>409</v>
      </c>
      <c r="N960" s="153" t="s">
        <v>3542</v>
      </c>
      <c r="O960" s="170">
        <v>7000</v>
      </c>
      <c r="P960" s="170">
        <v>7000</v>
      </c>
      <c r="Q960" s="168" t="s">
        <v>461</v>
      </c>
      <c r="R960" s="168" t="str">
        <f t="shared" si="103"/>
        <v>DEF</v>
      </c>
      <c r="S960" s="154">
        <f t="shared" si="104"/>
        <v>1400</v>
      </c>
    </row>
    <row r="961" spans="1:21">
      <c r="A961" s="153" t="s">
        <v>375</v>
      </c>
      <c r="B961" s="170">
        <v>1193</v>
      </c>
      <c r="C961" s="153" t="s">
        <v>3543</v>
      </c>
      <c r="D961" s="153" t="s">
        <v>3544</v>
      </c>
      <c r="F961" s="153" t="s">
        <v>403</v>
      </c>
      <c r="G961" s="155" t="s">
        <v>311</v>
      </c>
      <c r="H961" s="153" t="s">
        <v>3545</v>
      </c>
      <c r="I961" s="153" t="s">
        <v>3546</v>
      </c>
      <c r="J961" s="153" t="s">
        <v>3547</v>
      </c>
      <c r="K961" s="153" t="s">
        <v>458</v>
      </c>
      <c r="L961" s="153" t="s">
        <v>3548</v>
      </c>
      <c r="M961" s="153" t="s">
        <v>409</v>
      </c>
      <c r="N961" s="153" t="s">
        <v>1922</v>
      </c>
      <c r="O961" s="170">
        <v>7416.49</v>
      </c>
      <c r="P961" s="170">
        <v>7416.49</v>
      </c>
      <c r="Q961" s="168" t="s">
        <v>461</v>
      </c>
      <c r="R961" s="168" t="str">
        <f t="shared" si="103"/>
        <v>DEF</v>
      </c>
      <c r="S961" s="154">
        <f t="shared" si="104"/>
        <v>1483.298</v>
      </c>
    </row>
    <row r="962" spans="1:21">
      <c r="A962" s="153" t="s">
        <v>375</v>
      </c>
      <c r="B962" s="170">
        <v>1233</v>
      </c>
      <c r="C962" s="153" t="s">
        <v>3549</v>
      </c>
      <c r="D962" s="153" t="s">
        <v>3550</v>
      </c>
      <c r="F962" s="153" t="s">
        <v>403</v>
      </c>
      <c r="G962" s="155" t="s">
        <v>311</v>
      </c>
      <c r="H962" s="153" t="s">
        <v>2548</v>
      </c>
      <c r="I962" s="153" t="s">
        <v>3551</v>
      </c>
      <c r="J962" s="153" t="s">
        <v>3552</v>
      </c>
      <c r="K962" s="153" t="s">
        <v>458</v>
      </c>
      <c r="L962" s="153" t="s">
        <v>3553</v>
      </c>
      <c r="M962" s="153" t="s">
        <v>409</v>
      </c>
      <c r="N962" s="153" t="s">
        <v>1087</v>
      </c>
      <c r="O962" s="170">
        <v>12314</v>
      </c>
      <c r="P962" s="170">
        <v>12314</v>
      </c>
      <c r="Q962" s="168" t="s">
        <v>461</v>
      </c>
      <c r="R962" s="168" t="str">
        <f t="shared" si="103"/>
        <v>DEF</v>
      </c>
      <c r="S962" s="154">
        <f t="shared" si="104"/>
        <v>2462.8000000000002</v>
      </c>
    </row>
    <row r="963" spans="1:21">
      <c r="A963" s="153" t="s">
        <v>375</v>
      </c>
      <c r="B963" s="170">
        <v>1650</v>
      </c>
      <c r="C963" s="153" t="s">
        <v>2131</v>
      </c>
      <c r="D963" s="153" t="s">
        <v>2132</v>
      </c>
      <c r="F963" s="153" t="s">
        <v>403</v>
      </c>
      <c r="G963" s="155" t="s">
        <v>311</v>
      </c>
      <c r="H963" s="153" t="s">
        <v>2133</v>
      </c>
      <c r="I963" s="153" t="s">
        <v>2134</v>
      </c>
      <c r="J963" s="153" t="s">
        <v>3472</v>
      </c>
      <c r="K963" s="153" t="s">
        <v>458</v>
      </c>
      <c r="L963" s="153" t="s">
        <v>1588</v>
      </c>
      <c r="M963" s="153" t="s">
        <v>409</v>
      </c>
      <c r="N963" s="153" t="s">
        <v>3554</v>
      </c>
      <c r="O963" s="170">
        <v>17800</v>
      </c>
      <c r="P963" s="170">
        <v>17800</v>
      </c>
      <c r="Q963" s="168" t="s">
        <v>461</v>
      </c>
      <c r="R963" s="168" t="str">
        <f t="shared" si="103"/>
        <v>DEF</v>
      </c>
      <c r="S963" s="154">
        <f t="shared" si="104"/>
        <v>3560</v>
      </c>
    </row>
    <row r="964" spans="1:21">
      <c r="A964" s="153" t="s">
        <v>375</v>
      </c>
      <c r="B964" s="170">
        <v>993</v>
      </c>
      <c r="C964" s="153" t="s">
        <v>3555</v>
      </c>
      <c r="D964" s="153" t="s">
        <v>3556</v>
      </c>
      <c r="F964" s="153" t="s">
        <v>403</v>
      </c>
      <c r="G964" s="155" t="s">
        <v>311</v>
      </c>
      <c r="H964" s="153" t="s">
        <v>3557</v>
      </c>
      <c r="I964" s="153" t="s">
        <v>3558</v>
      </c>
      <c r="J964" s="153" t="s">
        <v>3559</v>
      </c>
      <c r="K964" s="153" t="s">
        <v>458</v>
      </c>
      <c r="L964" s="153" t="s">
        <v>408</v>
      </c>
      <c r="M964" s="153" t="s">
        <v>409</v>
      </c>
      <c r="N964" s="153" t="s">
        <v>3184</v>
      </c>
      <c r="O964" s="170">
        <v>9244.93</v>
      </c>
      <c r="P964" s="170">
        <v>9244.93</v>
      </c>
      <c r="Q964" s="168" t="s">
        <v>461</v>
      </c>
      <c r="R964" s="168" t="str">
        <f t="shared" si="103"/>
        <v>DEF</v>
      </c>
      <c r="S964" s="154">
        <f t="shared" si="104"/>
        <v>1848.9860000000001</v>
      </c>
    </row>
    <row r="965" spans="1:21">
      <c r="B965" s="179" t="s">
        <v>3560</v>
      </c>
      <c r="C965" s="159"/>
      <c r="O965" s="170">
        <f>SUM(O936:O964)</f>
        <v>317674.51999999996</v>
      </c>
      <c r="P965" s="170">
        <f>SUM(P936:P964)</f>
        <v>317674.51999999996</v>
      </c>
      <c r="S965" s="156">
        <f>SUM(S936:S964)</f>
        <v>63534.904000000002</v>
      </c>
    </row>
    <row r="967" spans="1:21">
      <c r="A967" s="153" t="s">
        <v>376</v>
      </c>
      <c r="B967" s="170">
        <v>2018076</v>
      </c>
      <c r="C967" s="153" t="s">
        <v>3561</v>
      </c>
      <c r="D967" s="153" t="s">
        <v>3562</v>
      </c>
      <c r="F967" s="153" t="s">
        <v>403</v>
      </c>
      <c r="G967" s="153" t="s">
        <v>4</v>
      </c>
      <c r="H967" s="153" t="s">
        <v>1090</v>
      </c>
      <c r="I967" s="153" t="s">
        <v>750</v>
      </c>
      <c r="J967" s="153" t="s">
        <v>1091</v>
      </c>
      <c r="K967" s="153" t="s">
        <v>684</v>
      </c>
      <c r="L967" s="153" t="s">
        <v>3563</v>
      </c>
      <c r="M967" s="153" t="s">
        <v>409</v>
      </c>
      <c r="N967" s="153" t="s">
        <v>902</v>
      </c>
      <c r="O967" s="170" t="s">
        <v>3564</v>
      </c>
      <c r="P967" s="170">
        <v>858.04</v>
      </c>
      <c r="Q967" s="168" t="s">
        <v>254</v>
      </c>
      <c r="R967" s="168" t="str">
        <f t="shared" ref="R967" si="105">Q967</f>
        <v>C</v>
      </c>
      <c r="S967" s="154">
        <f t="shared" ref="S967" si="106">IF(E967="PLP",0,IF(E967="SRB",0,IF(G967="DEFERRED",O967*20%,IF(R967="A",O967*0.5%,IF(R967="B",O967*3%,O967*10%)))))</f>
        <v>85.804000000000002</v>
      </c>
      <c r="T967" s="153">
        <v>2</v>
      </c>
      <c r="U967" s="153">
        <v>0</v>
      </c>
    </row>
    <row r="968" spans="1:21">
      <c r="B968" s="179" t="s">
        <v>3565</v>
      </c>
      <c r="C968" s="159"/>
      <c r="O968" s="170" t="str">
        <f>O967</f>
        <v xml:space="preserve">        858.04</v>
      </c>
      <c r="P968" s="170">
        <f>P967</f>
        <v>858.04</v>
      </c>
      <c r="S968" s="156">
        <f>S967</f>
        <v>85.804000000000002</v>
      </c>
    </row>
    <row r="970" spans="1:21" hidden="1">
      <c r="O970" s="171" t="s">
        <v>3566</v>
      </c>
      <c r="P970" s="172"/>
      <c r="S970" s="156">
        <f>S968+S965+S934+S915+S906+S870+S830+S866+S759+S750+S746+S733+S694+S685+S663+S644+S628+S615+S612+S599+S574+S570+S567+S553+S530+S455+S451+S443+S388+S331+S273+S262+S259+S254+S233+S228+S221+S208+S204+S198+S193+S171+S117+S114+S144+S103+S94+S64+S60+S53+S47+S34+S18</f>
        <v>745787.48275000008</v>
      </c>
    </row>
    <row r="971" spans="1:21" hidden="1">
      <c r="O971" s="173">
        <v>13880719.969999988</v>
      </c>
      <c r="P971" s="170" t="s">
        <v>3567</v>
      </c>
    </row>
    <row r="972" spans="1:21" ht="15" hidden="1" thickBot="1">
      <c r="O972" s="174">
        <f>O970-O971</f>
        <v>186.00000001303852</v>
      </c>
      <c r="P972" s="175" t="s">
        <v>3568</v>
      </c>
    </row>
    <row r="973" spans="1:21" ht="15" hidden="1" thickTop="1">
      <c r="C973" s="160" t="s">
        <v>3569</v>
      </c>
      <c r="D973" s="161"/>
      <c r="E973" s="36"/>
      <c r="F973" s="161"/>
      <c r="P973" s="175" t="s">
        <v>3570</v>
      </c>
    </row>
    <row r="974" spans="1:21" hidden="1">
      <c r="C974" s="161" t="s">
        <v>3571</v>
      </c>
      <c r="D974" s="162">
        <f>S970</f>
        <v>745787.48275000008</v>
      </c>
      <c r="E974" s="36"/>
      <c r="F974" s="161"/>
      <c r="R974" s="168">
        <f>COUNTIF(R4:R967, "=INT")</f>
        <v>3</v>
      </c>
      <c r="S974" s="153" t="s">
        <v>3572</v>
      </c>
    </row>
    <row r="975" spans="1:21" hidden="1">
      <c r="C975" s="161"/>
      <c r="D975" s="162"/>
      <c r="E975" s="36"/>
      <c r="F975" s="161"/>
      <c r="R975" s="168">
        <f>COUNTIF(R4:R967, "=N/A")</f>
        <v>26</v>
      </c>
      <c r="S975" s="153" t="s">
        <v>382</v>
      </c>
    </row>
    <row r="976" spans="1:21" hidden="1">
      <c r="C976" s="163" t="s">
        <v>3573</v>
      </c>
      <c r="D976" s="162">
        <v>116212.58</v>
      </c>
      <c r="E976" s="36"/>
      <c r="F976" s="161"/>
      <c r="R976" s="168">
        <f>COUNTIF(R4:R967, "=DEF")</f>
        <v>88</v>
      </c>
      <c r="S976" s="153" t="s">
        <v>3574</v>
      </c>
    </row>
    <row r="977" spans="2:19" ht="15" hidden="1" thickBot="1">
      <c r="C977" s="163" t="s">
        <v>3575</v>
      </c>
      <c r="D977" s="164">
        <f>SUM(D974:D976)</f>
        <v>862000.06275000004</v>
      </c>
      <c r="E977" s="36"/>
      <c r="F977" s="161"/>
      <c r="R977" s="168">
        <f>COUNTIF(R4:R967, "=C")</f>
        <v>140</v>
      </c>
      <c r="S977" s="153" t="s">
        <v>254</v>
      </c>
    </row>
    <row r="978" spans="2:19" ht="15" hidden="1" thickTop="1">
      <c r="C978" s="163" t="s">
        <v>3576</v>
      </c>
      <c r="D978" s="165">
        <v>809500</v>
      </c>
      <c r="E978" s="36"/>
      <c r="F978" s="161"/>
      <c r="R978" s="168">
        <f>COUNTIF(R4:R967, "=B")</f>
        <v>296</v>
      </c>
      <c r="S978" s="153" t="s">
        <v>245</v>
      </c>
    </row>
    <row r="979" spans="2:19" hidden="1">
      <c r="C979" s="163" t="s">
        <v>3568</v>
      </c>
      <c r="D979" s="166">
        <f>+D978-D977</f>
        <v>-52500.062750000041</v>
      </c>
      <c r="E979" s="176" t="s">
        <v>3577</v>
      </c>
      <c r="F979" s="161"/>
      <c r="R979" s="168">
        <f>COUNTIF(R4:R967, "=a")</f>
        <v>307</v>
      </c>
      <c r="S979" s="153" t="s">
        <v>258</v>
      </c>
    </row>
    <row r="980" spans="2:19" hidden="1">
      <c r="C980" s="153" t="s">
        <v>3578</v>
      </c>
      <c r="D980" s="157">
        <f>ROUND(D977, -2)</f>
        <v>862000</v>
      </c>
      <c r="E980" s="36"/>
      <c r="F980" s="161"/>
      <c r="R980" s="169">
        <f>SUM(R974:R979)</f>
        <v>860</v>
      </c>
    </row>
    <row r="981" spans="2:19" hidden="1"/>
    <row r="982" spans="2:19" hidden="1"/>
    <row r="983" spans="2:19" hidden="1">
      <c r="R983" s="36">
        <v>107</v>
      </c>
      <c r="S983" s="167" t="s">
        <v>3579</v>
      </c>
    </row>
    <row r="984" spans="2:19">
      <c r="B984" s="179" t="s">
        <v>3580</v>
      </c>
      <c r="C984" s="159"/>
      <c r="R984" s="36">
        <v>34</v>
      </c>
      <c r="S984" t="s">
        <v>3581</v>
      </c>
    </row>
  </sheetData>
  <mergeCells count="2">
    <mergeCell ref="Y2:AC4"/>
    <mergeCell ref="A1:S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23F2-DAD6-4AD3-BC01-02947B8AC02C}">
  <dimension ref="A1:N70"/>
  <sheetViews>
    <sheetView topLeftCell="B2" zoomScaleNormal="100" workbookViewId="0"/>
  </sheetViews>
  <sheetFormatPr defaultRowHeight="14.45"/>
  <sheetData>
    <row r="1" spans="1:14">
      <c r="A1" s="13" t="s">
        <v>34</v>
      </c>
    </row>
    <row r="3" spans="1:14">
      <c r="A3" s="292" t="s">
        <v>35</v>
      </c>
      <c r="B3" s="292"/>
      <c r="C3" s="292"/>
      <c r="D3" s="292"/>
      <c r="E3" s="292"/>
      <c r="F3" s="292"/>
      <c r="G3" s="292"/>
      <c r="H3" s="292"/>
      <c r="I3" s="292"/>
      <c r="J3" s="292"/>
      <c r="K3" s="292"/>
      <c r="L3" s="13"/>
      <c r="M3" s="13"/>
      <c r="N3" s="13"/>
    </row>
    <row r="5" spans="1:14" ht="33" customHeight="1">
      <c r="A5" s="293" t="s">
        <v>36</v>
      </c>
      <c r="B5" s="293"/>
      <c r="C5" s="293"/>
      <c r="D5" s="293"/>
      <c r="E5" s="293"/>
      <c r="F5" s="293"/>
      <c r="G5" s="293"/>
      <c r="H5" s="293"/>
      <c r="I5" s="293"/>
      <c r="J5" s="293"/>
      <c r="K5" s="293"/>
    </row>
    <row r="7" spans="1:14">
      <c r="A7" t="s">
        <v>37</v>
      </c>
    </row>
    <row r="9" spans="1:14">
      <c r="A9" t="s">
        <v>38</v>
      </c>
    </row>
    <row r="11" spans="1:14">
      <c r="A11" t="s">
        <v>39</v>
      </c>
    </row>
    <row r="13" spans="1:14" ht="30.75" customHeight="1">
      <c r="A13" s="293" t="s">
        <v>40</v>
      </c>
      <c r="B13" s="293"/>
      <c r="C13" s="293"/>
      <c r="D13" s="293"/>
      <c r="E13" s="293"/>
      <c r="F13" s="293"/>
      <c r="G13" s="293"/>
      <c r="H13" s="293"/>
      <c r="I13" s="293"/>
      <c r="J13" s="293"/>
      <c r="K13" s="293"/>
    </row>
    <row r="32" spans="1:1">
      <c r="A32" t="s">
        <v>41</v>
      </c>
    </row>
    <row r="34" spans="1:11">
      <c r="A34" t="s">
        <v>42</v>
      </c>
    </row>
    <row r="35" spans="1:11" s="16" customFormat="1" ht="30" customHeight="1">
      <c r="A35" s="294" t="s">
        <v>43</v>
      </c>
      <c r="B35" s="294"/>
      <c r="C35" s="294"/>
      <c r="D35" s="294"/>
      <c r="E35" s="294"/>
      <c r="F35" s="294"/>
      <c r="G35" s="294"/>
      <c r="H35" s="294"/>
      <c r="I35" s="294"/>
      <c r="J35" s="294"/>
      <c r="K35" s="294"/>
    </row>
    <row r="36" spans="1:11" s="16" customFormat="1" ht="29.25" customHeight="1"/>
    <row r="37" spans="1:11">
      <c r="A37" t="s">
        <v>44</v>
      </c>
    </row>
    <row r="60" spans="1:11" ht="39" customHeight="1">
      <c r="A60" s="294" t="s">
        <v>45</v>
      </c>
      <c r="B60" s="294"/>
      <c r="C60" s="294"/>
      <c r="D60" s="294"/>
      <c r="E60" s="294"/>
      <c r="F60" s="294"/>
      <c r="G60" s="294"/>
      <c r="H60" s="294"/>
      <c r="I60" s="294"/>
      <c r="J60" s="294"/>
      <c r="K60" s="294"/>
    </row>
    <row r="61" spans="1:11" s="16" customFormat="1" ht="43.5" customHeight="1">
      <c r="A61" s="294" t="s">
        <v>46</v>
      </c>
      <c r="B61" s="294"/>
      <c r="C61" s="294"/>
      <c r="D61" s="294"/>
      <c r="E61" s="294"/>
      <c r="F61" s="294"/>
      <c r="G61" s="294"/>
      <c r="H61" s="294"/>
      <c r="I61" s="294"/>
      <c r="J61" s="294"/>
      <c r="K61" s="294"/>
    </row>
    <row r="69" spans="1:1">
      <c r="A69" t="s">
        <v>47</v>
      </c>
    </row>
    <row r="70" spans="1:1">
      <c r="A70" t="s">
        <v>48</v>
      </c>
    </row>
  </sheetData>
  <mergeCells count="6">
    <mergeCell ref="A3:K3"/>
    <mergeCell ref="A5:K5"/>
    <mergeCell ref="A13:K13"/>
    <mergeCell ref="A60:K60"/>
    <mergeCell ref="A61:K61"/>
    <mergeCell ref="A35:K35"/>
  </mergeCells>
  <printOptions horizontalCentered="1"/>
  <pageMargins left="0.2" right="0.2" top="0.25" bottom="0.25" header="0.3" footer="0.3"/>
  <pageSetup scale="83" orientation="portrait" r:id="rId1"/>
  <rowBreaks count="1" manualBreakCount="1">
    <brk id="58"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A1B22-6A94-4385-872E-4D4CF5D8D66E}">
  <dimension ref="A1:H43"/>
  <sheetViews>
    <sheetView zoomScaleNormal="100" workbookViewId="0">
      <selection activeCell="I3" sqref="I3"/>
    </sheetView>
  </sheetViews>
  <sheetFormatPr defaultRowHeight="14.45"/>
  <cols>
    <col min="1" max="1" width="33.85546875" customWidth="1"/>
    <col min="2" max="2" width="18.140625" style="99" customWidth="1"/>
    <col min="3" max="3" width="49.5703125" customWidth="1"/>
  </cols>
  <sheetData>
    <row r="1" spans="1:8" ht="21">
      <c r="A1" s="295" t="s">
        <v>49</v>
      </c>
      <c r="B1" s="295"/>
      <c r="C1" s="295"/>
      <c r="E1" s="316" t="s">
        <v>50</v>
      </c>
      <c r="F1" s="316"/>
      <c r="G1" s="316"/>
      <c r="H1" s="316"/>
    </row>
    <row r="2" spans="1:8" s="12" customFormat="1" ht="15">
      <c r="A2" s="15" t="s">
        <v>51</v>
      </c>
      <c r="B2" s="98"/>
      <c r="C2" s="199" t="s">
        <v>52</v>
      </c>
      <c r="E2" s="316"/>
      <c r="F2" s="316"/>
      <c r="G2" s="316"/>
      <c r="H2" s="316"/>
    </row>
    <row r="3" spans="1:8">
      <c r="C3" s="1"/>
    </row>
    <row r="4" spans="1:8">
      <c r="B4" s="97" t="s">
        <v>2</v>
      </c>
      <c r="C4" s="11" t="s">
        <v>3</v>
      </c>
    </row>
    <row r="5" spans="1:8" ht="21.95" customHeight="1">
      <c r="A5" s="4" t="s">
        <v>4</v>
      </c>
      <c r="B5" s="100"/>
      <c r="C5" s="21"/>
      <c r="G5" s="13"/>
    </row>
    <row r="6" spans="1:8" ht="21.95" customHeight="1">
      <c r="A6" s="2" t="s">
        <v>53</v>
      </c>
      <c r="B6" s="100">
        <v>9750</v>
      </c>
      <c r="C6" s="21" t="s">
        <v>54</v>
      </c>
    </row>
    <row r="7" spans="1:8" ht="21.95" customHeight="1">
      <c r="A7" s="2" t="s">
        <v>55</v>
      </c>
      <c r="B7" s="100">
        <v>6146</v>
      </c>
      <c r="C7" s="21" t="s">
        <v>54</v>
      </c>
    </row>
    <row r="8" spans="1:8" ht="21.95" customHeight="1">
      <c r="A8" s="2" t="s">
        <v>56</v>
      </c>
      <c r="B8" s="100">
        <v>4845</v>
      </c>
      <c r="C8" s="21" t="s">
        <v>54</v>
      </c>
    </row>
    <row r="9" spans="1:8" ht="21.95" customHeight="1">
      <c r="A9" s="2" t="s">
        <v>57</v>
      </c>
      <c r="B9" s="100">
        <v>20050</v>
      </c>
      <c r="C9" s="281" t="s">
        <v>58</v>
      </c>
    </row>
    <row r="10" spans="1:8" ht="21.95" customHeight="1">
      <c r="A10" s="2" t="s">
        <v>59</v>
      </c>
      <c r="B10" s="100">
        <v>31630</v>
      </c>
      <c r="C10" s="21" t="s">
        <v>60</v>
      </c>
    </row>
    <row r="11" spans="1:8" ht="21.95" customHeight="1">
      <c r="A11" s="2" t="s">
        <v>61</v>
      </c>
      <c r="B11" s="100">
        <v>20000</v>
      </c>
      <c r="C11" s="21" t="s">
        <v>62</v>
      </c>
    </row>
    <row r="12" spans="1:8" ht="21.95" customHeight="1">
      <c r="A12" s="2" t="s">
        <v>63</v>
      </c>
      <c r="B12" s="282">
        <v>18650</v>
      </c>
      <c r="C12" s="21" t="s">
        <v>64</v>
      </c>
    </row>
    <row r="13" spans="1:8" ht="21.95" customHeight="1">
      <c r="A13" s="2" t="s">
        <v>65</v>
      </c>
      <c r="B13" s="282">
        <v>37992</v>
      </c>
      <c r="C13" s="21" t="s">
        <v>60</v>
      </c>
    </row>
    <row r="14" spans="1:8" ht="36" customHeight="1">
      <c r="A14" s="4" t="s">
        <v>66</v>
      </c>
      <c r="B14" s="222">
        <v>11830</v>
      </c>
      <c r="C14" s="227" t="s">
        <v>67</v>
      </c>
    </row>
    <row r="15" spans="1:8" ht="21.95" customHeight="1">
      <c r="A15" s="4" t="s">
        <v>68</v>
      </c>
      <c r="B15" s="222">
        <v>12667</v>
      </c>
      <c r="C15" s="221" t="s">
        <v>60</v>
      </c>
    </row>
    <row r="16" spans="1:8" ht="21.95" customHeight="1" thickBot="1">
      <c r="A16" s="4" t="s">
        <v>69</v>
      </c>
      <c r="B16" s="286">
        <v>15275</v>
      </c>
      <c r="C16" s="221" t="s">
        <v>62</v>
      </c>
    </row>
    <row r="17" spans="1:3" ht="21.95" customHeight="1" thickTop="1" thickBot="1">
      <c r="A17" s="2"/>
      <c r="B17" s="112"/>
      <c r="C17" s="21"/>
    </row>
    <row r="18" spans="1:3" ht="21.95" customHeight="1" thickTop="1">
      <c r="A18" s="3" t="s">
        <v>11</v>
      </c>
      <c r="B18" s="105">
        <f>SUM(B6:B17)</f>
        <v>188835</v>
      </c>
      <c r="C18" s="17" t="s">
        <v>44</v>
      </c>
    </row>
    <row r="19" spans="1:3" ht="21.95" customHeight="1">
      <c r="A19" s="8" t="s">
        <v>12</v>
      </c>
      <c r="B19" s="101"/>
      <c r="C19" s="22"/>
    </row>
    <row r="20" spans="1:3" ht="21.95" customHeight="1">
      <c r="A20" s="192" t="s">
        <v>70</v>
      </c>
      <c r="B20" s="101">
        <v>28000</v>
      </c>
      <c r="C20" s="22" t="s">
        <v>71</v>
      </c>
    </row>
    <row r="21" spans="1:3" ht="21.95" customHeight="1">
      <c r="A21" s="192" t="s">
        <v>72</v>
      </c>
      <c r="B21" s="101">
        <v>19400</v>
      </c>
      <c r="C21" s="22" t="s">
        <v>71</v>
      </c>
    </row>
    <row r="22" spans="1:3" ht="21.95" customHeight="1">
      <c r="A22" s="192" t="s">
        <v>73</v>
      </c>
      <c r="B22" s="101">
        <v>26000</v>
      </c>
      <c r="C22" s="22" t="s">
        <v>71</v>
      </c>
    </row>
    <row r="23" spans="1:3" ht="21.95" customHeight="1">
      <c r="A23" s="192" t="s">
        <v>74</v>
      </c>
      <c r="B23" s="101">
        <v>29870</v>
      </c>
      <c r="C23" s="22" t="s">
        <v>71</v>
      </c>
    </row>
    <row r="24" spans="1:3" ht="21.95" customHeight="1">
      <c r="A24" s="192" t="s">
        <v>75</v>
      </c>
      <c r="B24" s="101">
        <v>28500</v>
      </c>
      <c r="C24" s="22" t="s">
        <v>71</v>
      </c>
    </row>
    <row r="25" spans="1:3" ht="21.95" customHeight="1">
      <c r="A25" s="192" t="s">
        <v>76</v>
      </c>
      <c r="B25" s="223">
        <v>29300</v>
      </c>
      <c r="C25" s="22" t="s">
        <v>71</v>
      </c>
    </row>
    <row r="26" spans="1:3" ht="21.95" customHeight="1">
      <c r="A26" s="192" t="s">
        <v>77</v>
      </c>
      <c r="B26" s="223">
        <v>35600</v>
      </c>
      <c r="C26" s="22" t="s">
        <v>71</v>
      </c>
    </row>
    <row r="27" spans="1:3" ht="21.95" customHeight="1">
      <c r="A27" s="192" t="s">
        <v>78</v>
      </c>
      <c r="B27" s="223">
        <v>37100</v>
      </c>
      <c r="C27" s="22" t="s">
        <v>71</v>
      </c>
    </row>
    <row r="28" spans="1:3" ht="21.95" customHeight="1">
      <c r="A28" s="192" t="s">
        <v>79</v>
      </c>
      <c r="B28" s="223">
        <v>32660</v>
      </c>
      <c r="C28" s="22" t="s">
        <v>71</v>
      </c>
    </row>
    <row r="29" spans="1:3" ht="21.95" customHeight="1">
      <c r="A29" s="192" t="s">
        <v>80</v>
      </c>
      <c r="B29" s="223">
        <v>23400</v>
      </c>
      <c r="C29" s="22" t="s">
        <v>71</v>
      </c>
    </row>
    <row r="30" spans="1:3" ht="21.95" customHeight="1">
      <c r="A30" s="284" t="s">
        <v>81</v>
      </c>
      <c r="B30" s="223">
        <v>29400</v>
      </c>
      <c r="C30" s="285" t="s">
        <v>71</v>
      </c>
    </row>
    <row r="31" spans="1:3" ht="21.95" customHeight="1">
      <c r="A31" s="8" t="s">
        <v>82</v>
      </c>
      <c r="B31" s="224">
        <v>30200</v>
      </c>
      <c r="C31" s="191" t="s">
        <v>71</v>
      </c>
    </row>
    <row r="32" spans="1:3" ht="21.95" customHeight="1" thickBot="1">
      <c r="A32" s="8" t="s">
        <v>83</v>
      </c>
      <c r="B32" s="287">
        <v>23000</v>
      </c>
      <c r="C32" s="191" t="s">
        <v>71</v>
      </c>
    </row>
    <row r="33" spans="1:3" ht="21.95" customHeight="1" thickTop="1">
      <c r="A33" s="192"/>
      <c r="B33" s="223"/>
      <c r="C33" s="22"/>
    </row>
    <row r="34" spans="1:3">
      <c r="A34" s="5" t="s">
        <v>11</v>
      </c>
      <c r="B34" s="102">
        <f>SUM(B20:B33)</f>
        <v>372430</v>
      </c>
      <c r="C34" s="18" t="s">
        <v>44</v>
      </c>
    </row>
    <row r="35" spans="1:3">
      <c r="A35" s="9" t="s">
        <v>21</v>
      </c>
      <c r="B35" s="103"/>
      <c r="C35" s="23"/>
    </row>
    <row r="36" spans="1:3">
      <c r="A36" s="6" t="s">
        <v>84</v>
      </c>
      <c r="B36" s="103">
        <v>23636</v>
      </c>
      <c r="C36" s="283" t="s">
        <v>85</v>
      </c>
    </row>
    <row r="37" spans="1:3" ht="15" thickBot="1">
      <c r="A37" s="6"/>
      <c r="B37" s="113"/>
      <c r="C37" s="23"/>
    </row>
    <row r="38" spans="1:3" ht="15" thickTop="1">
      <c r="A38" s="7" t="s">
        <v>11</v>
      </c>
      <c r="B38" s="106">
        <f>SUM(B36:B37)</f>
        <v>23636</v>
      </c>
      <c r="C38" s="19" t="s">
        <v>44</v>
      </c>
    </row>
    <row r="39" spans="1:3">
      <c r="A39" s="107" t="s">
        <v>30</v>
      </c>
      <c r="B39" s="108"/>
      <c r="C39" s="109"/>
    </row>
    <row r="40" spans="1:3" ht="15" thickBot="1">
      <c r="A40" s="110"/>
      <c r="B40" s="115"/>
      <c r="C40" s="109"/>
    </row>
    <row r="41" spans="1:3" ht="15" thickTop="1">
      <c r="A41" s="111" t="s">
        <v>11</v>
      </c>
      <c r="B41" s="114">
        <f>SUM(B40)</f>
        <v>0</v>
      </c>
      <c r="C41" s="109"/>
    </row>
    <row r="42" spans="1:3">
      <c r="A42" s="10" t="s">
        <v>44</v>
      </c>
    </row>
    <row r="43" spans="1:3">
      <c r="A43" s="33" t="s">
        <v>33</v>
      </c>
      <c r="B43" s="104">
        <f>SUM(B18+B34+B38+B41)</f>
        <v>584901</v>
      </c>
      <c r="C43" s="288">
        <v>25</v>
      </c>
    </row>
  </sheetData>
  <mergeCells count="2">
    <mergeCell ref="A1:C1"/>
    <mergeCell ref="E1:H2"/>
  </mergeCells>
  <printOptions horizontalCentered="1"/>
  <pageMargins left="0.25" right="0.25" top="0.25" bottom="0.25" header="0.3" footer="0.3"/>
  <pageSetup orientation="landscape" r:id="rId1"/>
  <rowBreaks count="1" manualBreakCount="1">
    <brk id="34" max="16383"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9C422-9306-46B2-9DF4-2E69945FC864}">
  <dimension ref="A1:L23"/>
  <sheetViews>
    <sheetView zoomScaleNormal="100" workbookViewId="0">
      <selection activeCell="G18" sqref="G18"/>
    </sheetView>
  </sheetViews>
  <sheetFormatPr defaultColWidth="9.140625" defaultRowHeight="14.45"/>
  <cols>
    <col min="1" max="1" width="13" style="36" customWidth="1"/>
    <col min="2" max="2" width="19.5703125" style="36" customWidth="1"/>
    <col min="3" max="3" width="11.5703125" style="36" customWidth="1"/>
    <col min="4" max="4" width="9.140625" style="36"/>
    <col min="5" max="5" width="20.7109375" style="36" customWidth="1"/>
    <col min="6" max="6" width="16" style="36" customWidth="1"/>
    <col min="7" max="7" width="16.140625" style="36" customWidth="1"/>
    <col min="8" max="16384" width="9.140625" style="36"/>
  </cols>
  <sheetData>
    <row r="1" spans="1:12" ht="32.450000000000003" customHeight="1">
      <c r="A1" s="297" t="s">
        <v>86</v>
      </c>
      <c r="B1" s="297"/>
      <c r="C1" s="297"/>
      <c r="D1" s="297"/>
      <c r="E1" s="297"/>
      <c r="F1" s="297"/>
      <c r="G1" s="297"/>
      <c r="I1" s="298" t="s">
        <v>87</v>
      </c>
      <c r="J1" s="296"/>
      <c r="K1" s="296"/>
      <c r="L1" s="296"/>
    </row>
    <row r="2" spans="1:12" ht="14.25" customHeight="1"/>
    <row r="3" spans="1:12">
      <c r="A3" s="15" t="s">
        <v>88</v>
      </c>
    </row>
    <row r="5" spans="1:12" customFormat="1" ht="18" customHeight="1">
      <c r="A5" s="278" t="s">
        <v>89</v>
      </c>
      <c r="B5" s="278" t="s">
        <v>90</v>
      </c>
      <c r="C5" s="279" t="s">
        <v>91</v>
      </c>
      <c r="D5" s="279" t="s">
        <v>92</v>
      </c>
      <c r="E5" s="278" t="s">
        <v>93</v>
      </c>
      <c r="F5" s="278" t="s">
        <v>94</v>
      </c>
      <c r="G5" s="278" t="s">
        <v>95</v>
      </c>
    </row>
    <row r="6" spans="1:12" customFormat="1" ht="18" customHeight="1">
      <c r="A6" s="12">
        <v>2022029</v>
      </c>
      <c r="B6" s="12" t="s">
        <v>96</v>
      </c>
      <c r="C6" s="280">
        <v>39800</v>
      </c>
      <c r="D6">
        <v>141</v>
      </c>
      <c r="E6" s="12" t="s">
        <v>97</v>
      </c>
      <c r="F6" s="12" t="s">
        <v>98</v>
      </c>
      <c r="G6" s="12" t="s">
        <v>99</v>
      </c>
    </row>
    <row r="7" spans="1:12" customFormat="1" ht="18" customHeight="1">
      <c r="A7" s="12">
        <v>2022038</v>
      </c>
      <c r="B7" s="12" t="s">
        <v>96</v>
      </c>
      <c r="C7" s="280">
        <v>13000</v>
      </c>
      <c r="D7">
        <v>61</v>
      </c>
      <c r="E7" s="12" t="s">
        <v>100</v>
      </c>
      <c r="F7" s="12" t="s">
        <v>101</v>
      </c>
      <c r="G7" s="12" t="s">
        <v>102</v>
      </c>
    </row>
    <row r="8" spans="1:12" customFormat="1" ht="18" customHeight="1">
      <c r="A8" s="12">
        <v>2022039</v>
      </c>
      <c r="B8" s="12" t="s">
        <v>96</v>
      </c>
      <c r="C8" s="280">
        <v>28000</v>
      </c>
      <c r="D8">
        <v>111</v>
      </c>
      <c r="E8" s="12" t="s">
        <v>100</v>
      </c>
      <c r="F8" s="12" t="s">
        <v>101</v>
      </c>
      <c r="G8" s="12" t="s">
        <v>103</v>
      </c>
    </row>
    <row r="9" spans="1:12" customFormat="1" ht="18" customHeight="1">
      <c r="A9" s="12">
        <v>2022043</v>
      </c>
      <c r="B9" s="12" t="s">
        <v>96</v>
      </c>
      <c r="C9" s="280">
        <v>16400</v>
      </c>
      <c r="E9" s="12" t="s">
        <v>100</v>
      </c>
      <c r="F9" s="12" t="s">
        <v>101</v>
      </c>
      <c r="G9" s="12"/>
    </row>
    <row r="10" spans="1:12" customFormat="1" ht="18" customHeight="1">
      <c r="A10" s="12">
        <v>2022044</v>
      </c>
      <c r="B10" s="12" t="s">
        <v>96</v>
      </c>
      <c r="C10" s="280">
        <v>34000</v>
      </c>
      <c r="E10" s="12" t="s">
        <v>100</v>
      </c>
      <c r="F10" s="12" t="s">
        <v>104</v>
      </c>
      <c r="G10" s="12"/>
    </row>
    <row r="11" spans="1:12" customFormat="1" ht="18" customHeight="1">
      <c r="A11" s="12">
        <v>2022040</v>
      </c>
      <c r="B11" s="12" t="s">
        <v>105</v>
      </c>
      <c r="C11" s="280">
        <v>40000</v>
      </c>
      <c r="D11">
        <v>74</v>
      </c>
      <c r="E11" s="12" t="s">
        <v>100</v>
      </c>
      <c r="F11" s="12" t="s">
        <v>101</v>
      </c>
      <c r="G11" s="12" t="s">
        <v>106</v>
      </c>
    </row>
    <row r="12" spans="1:12" customFormat="1" ht="18" customHeight="1">
      <c r="A12" s="12">
        <v>2022042</v>
      </c>
      <c r="B12" s="12" t="s">
        <v>105</v>
      </c>
      <c r="C12" s="280">
        <v>12000</v>
      </c>
      <c r="D12">
        <v>57</v>
      </c>
      <c r="E12" s="12" t="s">
        <v>100</v>
      </c>
      <c r="F12" s="12" t="s">
        <v>101</v>
      </c>
      <c r="G12" s="12" t="s">
        <v>102</v>
      </c>
    </row>
    <row r="13" spans="1:12" customFormat="1" ht="18" customHeight="1">
      <c r="A13" s="12">
        <v>2022045</v>
      </c>
      <c r="B13" s="12" t="s">
        <v>105</v>
      </c>
      <c r="E13" s="12"/>
      <c r="F13" s="12" t="s">
        <v>107</v>
      </c>
      <c r="G13" s="12"/>
    </row>
    <row r="14" spans="1:12" customFormat="1" ht="18" customHeight="1">
      <c r="A14" s="12">
        <v>2022024</v>
      </c>
      <c r="B14" s="12" t="s">
        <v>108</v>
      </c>
      <c r="E14" s="12" t="s">
        <v>100</v>
      </c>
      <c r="F14" s="12" t="s">
        <v>101</v>
      </c>
      <c r="G14" s="12"/>
    </row>
    <row r="15" spans="1:12" customFormat="1" ht="18" customHeight="1">
      <c r="A15" s="12">
        <v>2022027</v>
      </c>
      <c r="B15" s="12" t="s">
        <v>108</v>
      </c>
      <c r="C15" s="280">
        <v>15255</v>
      </c>
      <c r="D15">
        <v>69</v>
      </c>
      <c r="E15" s="12" t="s">
        <v>100</v>
      </c>
      <c r="F15" s="12" t="s">
        <v>107</v>
      </c>
      <c r="G15" s="12" t="s">
        <v>109</v>
      </c>
    </row>
    <row r="16" spans="1:12" customFormat="1" ht="18" customHeight="1">
      <c r="A16" s="12">
        <v>2022033</v>
      </c>
      <c r="B16" s="12" t="s">
        <v>108</v>
      </c>
      <c r="C16" s="280">
        <v>19818</v>
      </c>
      <c r="E16" s="12" t="s">
        <v>100</v>
      </c>
      <c r="F16" s="12" t="s">
        <v>98</v>
      </c>
      <c r="G16" s="12"/>
    </row>
    <row r="17" spans="1:7" customFormat="1" ht="18" customHeight="1">
      <c r="A17" s="12">
        <v>2022035</v>
      </c>
      <c r="B17" s="12" t="s">
        <v>108</v>
      </c>
      <c r="E17" s="12" t="s">
        <v>100</v>
      </c>
      <c r="F17" s="12" t="s">
        <v>107</v>
      </c>
      <c r="G17" s="12"/>
    </row>
    <row r="18" spans="1:7" customFormat="1" ht="18" customHeight="1">
      <c r="A18" s="12">
        <v>2021109</v>
      </c>
      <c r="B18" s="12" t="s">
        <v>108</v>
      </c>
      <c r="C18" s="280">
        <v>59433</v>
      </c>
      <c r="D18">
        <v>56</v>
      </c>
      <c r="E18" s="12" t="s">
        <v>100</v>
      </c>
      <c r="F18" s="12" t="s">
        <v>98</v>
      </c>
      <c r="G18" s="12" t="s">
        <v>109</v>
      </c>
    </row>
    <row r="19" spans="1:7" customFormat="1" ht="18" customHeight="1">
      <c r="A19" s="12">
        <v>2022003</v>
      </c>
      <c r="B19" s="12" t="s">
        <v>108</v>
      </c>
      <c r="C19" s="280">
        <v>46600</v>
      </c>
      <c r="E19" s="12" t="s">
        <v>100</v>
      </c>
      <c r="F19" s="12" t="s">
        <v>101</v>
      </c>
      <c r="G19" s="12"/>
    </row>
    <row r="20" spans="1:7">
      <c r="A20" s="190"/>
      <c r="B20" s="190"/>
      <c r="C20" s="190"/>
      <c r="D20" s="190"/>
      <c r="E20" s="190"/>
      <c r="F20" s="190"/>
      <c r="G20" s="190"/>
    </row>
    <row r="21" spans="1:7">
      <c r="A21" s="190"/>
      <c r="B21" s="225" t="s">
        <v>110</v>
      </c>
      <c r="C21" s="226">
        <f>SUM(C6:C19)</f>
        <v>324306</v>
      </c>
      <c r="D21" s="190"/>
      <c r="E21" s="190"/>
      <c r="F21" s="190"/>
      <c r="G21" s="190"/>
    </row>
    <row r="22" spans="1:7">
      <c r="A22" s="190"/>
      <c r="B22" s="190"/>
      <c r="C22" s="190"/>
      <c r="D22" s="190"/>
      <c r="E22" s="190"/>
      <c r="F22" s="190"/>
      <c r="G22" s="190"/>
    </row>
    <row r="23" spans="1:7">
      <c r="A23" s="190"/>
      <c r="B23" s="190"/>
      <c r="C23" s="190"/>
      <c r="D23" s="190"/>
      <c r="E23" s="190"/>
      <c r="F23" s="190"/>
      <c r="G23" s="190"/>
    </row>
  </sheetData>
  <mergeCells count="2">
    <mergeCell ref="A1:G1"/>
    <mergeCell ref="I1:L1"/>
  </mergeCells>
  <pageMargins left="0.7" right="0.7" top="0.75" bottom="0.75" header="0.3" footer="0.3"/>
  <pageSetup scale="85"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F4E94-0085-4FB0-9AAE-917E3F50D470}">
  <dimension ref="A1:J10"/>
  <sheetViews>
    <sheetView tabSelected="1" zoomScaleNormal="100" workbookViewId="0">
      <selection activeCell="D6" sqref="D6"/>
    </sheetView>
  </sheetViews>
  <sheetFormatPr defaultRowHeight="14.45"/>
  <cols>
    <col min="1" max="1" width="27.28515625" customWidth="1"/>
    <col min="2" max="2" width="41.7109375" style="120" customWidth="1"/>
    <col min="3" max="3" width="32.85546875" customWidth="1"/>
    <col min="4" max="4" width="23.42578125" customWidth="1"/>
  </cols>
  <sheetData>
    <row r="1" spans="1:10" ht="21">
      <c r="A1" s="295" t="s">
        <v>111</v>
      </c>
      <c r="B1" s="295"/>
      <c r="C1" s="295"/>
      <c r="D1" s="295"/>
      <c r="F1" s="317" t="s">
        <v>112</v>
      </c>
      <c r="G1" s="317"/>
      <c r="H1" s="317"/>
      <c r="I1" s="317"/>
      <c r="J1" s="317"/>
    </row>
    <row r="3" spans="1:10">
      <c r="A3" s="13" t="s">
        <v>113</v>
      </c>
      <c r="F3" s="318" t="s">
        <v>114</v>
      </c>
      <c r="G3" s="318"/>
      <c r="H3" s="318"/>
      <c r="I3" s="318"/>
      <c r="J3" s="318"/>
    </row>
    <row r="5" spans="1:10" s="16" customFormat="1" ht="31.15" customHeight="1">
      <c r="A5" s="130" t="s">
        <v>115</v>
      </c>
      <c r="B5" s="234" t="s">
        <v>116</v>
      </c>
      <c r="C5" s="130" t="s">
        <v>117</v>
      </c>
      <c r="D5" s="130" t="s">
        <v>118</v>
      </c>
    </row>
    <row r="6" spans="1:10" s="16" customFormat="1" ht="69" customHeight="1">
      <c r="A6" s="131" t="s">
        <v>83</v>
      </c>
      <c r="B6" s="37" t="s">
        <v>119</v>
      </c>
      <c r="C6" s="38" t="s">
        <v>120</v>
      </c>
      <c r="D6" s="46" t="s">
        <v>121</v>
      </c>
    </row>
    <row r="7" spans="1:10" s="36" customFormat="1" ht="91.5">
      <c r="A7" s="274" t="s">
        <v>122</v>
      </c>
      <c r="B7" s="274" t="s">
        <v>123</v>
      </c>
      <c r="C7" s="290" t="s">
        <v>120</v>
      </c>
      <c r="D7" s="275" t="s">
        <v>124</v>
      </c>
    </row>
    <row r="8" spans="1:10" s="16" customFormat="1" ht="121.5">
      <c r="A8" s="276" t="s">
        <v>125</v>
      </c>
      <c r="B8" s="276" t="s">
        <v>126</v>
      </c>
      <c r="C8" s="289" t="s">
        <v>120</v>
      </c>
      <c r="D8" s="277" t="s">
        <v>127</v>
      </c>
    </row>
    <row r="9" spans="1:10" s="16" customFormat="1" ht="144">
      <c r="A9" s="204" t="s">
        <v>128</v>
      </c>
      <c r="B9" s="202" t="s">
        <v>129</v>
      </c>
      <c r="C9" s="201" t="s">
        <v>120</v>
      </c>
      <c r="D9" s="203" t="s">
        <v>130</v>
      </c>
    </row>
    <row r="10" spans="1:10" ht="72">
      <c r="A10" s="204" t="s">
        <v>131</v>
      </c>
      <c r="B10" s="202" t="s">
        <v>132</v>
      </c>
      <c r="C10" s="201" t="s">
        <v>120</v>
      </c>
      <c r="D10" s="203" t="s">
        <v>133</v>
      </c>
    </row>
  </sheetData>
  <mergeCells count="3">
    <mergeCell ref="A1:D1"/>
    <mergeCell ref="F1:J1"/>
    <mergeCell ref="F3:J3"/>
  </mergeCells>
  <printOptions horizontalCentered="1"/>
  <pageMargins left="0.25" right="0.25" top="0.25" bottom="0.25" header="0.3" footer="0.3"/>
  <pageSetup scale="81" orientation="portrait" r:id="rId1"/>
  <colBreaks count="1" manualBreakCount="1">
    <brk id="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F619F-1003-4FB4-AC0C-370433531C81}">
  <dimension ref="A1:Q19"/>
  <sheetViews>
    <sheetView topLeftCell="A4" zoomScale="80" zoomScaleNormal="80" workbookViewId="0">
      <selection activeCell="B2" sqref="B2"/>
    </sheetView>
  </sheetViews>
  <sheetFormatPr defaultRowHeight="14.45"/>
  <cols>
    <col min="1" max="1" width="28.7109375" customWidth="1"/>
    <col min="2" max="2" width="13.140625" customWidth="1"/>
    <col min="3" max="3" width="16.5703125" customWidth="1"/>
    <col min="4" max="4" width="15.5703125" customWidth="1"/>
    <col min="5" max="5" width="12.7109375" customWidth="1"/>
    <col min="6" max="6" width="14.28515625" customWidth="1"/>
    <col min="7" max="7" width="17" customWidth="1"/>
    <col min="8" max="8" width="16.28515625" customWidth="1"/>
    <col min="9" max="9" width="14.7109375" customWidth="1"/>
    <col min="10" max="10" width="14.28515625" customWidth="1"/>
    <col min="11" max="11" width="22.85546875" customWidth="1"/>
    <col min="12" max="12" width="49.28515625" style="122" customWidth="1"/>
    <col min="13" max="13" width="36.5703125" customWidth="1"/>
    <col min="14" max="14" width="30.140625" customWidth="1"/>
  </cols>
  <sheetData>
    <row r="1" spans="1:17" s="16" customFormat="1" ht="23.45" customHeight="1">
      <c r="A1" s="300" t="s">
        <v>134</v>
      </c>
      <c r="B1" s="300"/>
      <c r="C1" s="300"/>
      <c r="D1" s="300"/>
      <c r="E1" s="300"/>
      <c r="F1" s="300"/>
      <c r="G1" s="300"/>
      <c r="H1" s="300"/>
      <c r="I1" s="300"/>
      <c r="J1" s="300"/>
      <c r="K1" s="300"/>
      <c r="L1" s="300"/>
      <c r="N1" s="296" t="s">
        <v>135</v>
      </c>
      <c r="O1" s="296"/>
      <c r="P1" s="296"/>
      <c r="Q1" s="296"/>
    </row>
    <row r="2" spans="1:17" ht="24.6" customHeight="1">
      <c r="A2" s="228" t="s">
        <v>136</v>
      </c>
      <c r="L2" s="193"/>
    </row>
    <row r="3" spans="1:17" ht="19.149999999999999" customHeight="1">
      <c r="A3" s="121"/>
    </row>
    <row r="4" spans="1:17" s="195" customFormat="1" ht="35.450000000000003" customHeight="1">
      <c r="A4" s="301" t="s">
        <v>137</v>
      </c>
      <c r="B4" s="302"/>
      <c r="C4" s="302"/>
      <c r="D4" s="302"/>
      <c r="E4" s="302"/>
      <c r="F4" s="302"/>
      <c r="G4" s="302"/>
      <c r="H4" s="302"/>
      <c r="I4" s="302"/>
      <c r="J4" s="302"/>
      <c r="K4" s="302"/>
      <c r="L4" s="303"/>
    </row>
    <row r="5" spans="1:17" s="195" customFormat="1" ht="18.600000000000001" customHeight="1">
      <c r="A5" s="194"/>
      <c r="L5" s="196"/>
    </row>
    <row r="6" spans="1:17" s="11" customFormat="1">
      <c r="A6" s="41" t="s">
        <v>138</v>
      </c>
      <c r="B6" s="41" t="s">
        <v>139</v>
      </c>
      <c r="C6" s="41" t="s">
        <v>140</v>
      </c>
      <c r="D6" s="41" t="s">
        <v>141</v>
      </c>
      <c r="E6" s="41" t="s">
        <v>142</v>
      </c>
      <c r="F6" s="41" t="s">
        <v>143</v>
      </c>
      <c r="G6" s="41" t="s">
        <v>144</v>
      </c>
      <c r="H6" s="41" t="s">
        <v>145</v>
      </c>
      <c r="I6" s="41" t="s">
        <v>146</v>
      </c>
      <c r="J6" s="41" t="s">
        <v>147</v>
      </c>
      <c r="K6" s="197" t="s">
        <v>148</v>
      </c>
      <c r="L6" s="198" t="s">
        <v>149</v>
      </c>
    </row>
    <row r="7" spans="1:17" s="36" customFormat="1" ht="43.15" customHeight="1">
      <c r="A7" s="38" t="s">
        <v>150</v>
      </c>
      <c r="B7" s="143">
        <v>42705</v>
      </c>
      <c r="C7" s="143">
        <v>43865</v>
      </c>
      <c r="D7" s="144">
        <v>1.9900000000000001E-2</v>
      </c>
      <c r="E7" s="143">
        <v>43891</v>
      </c>
      <c r="F7" s="143">
        <v>43862</v>
      </c>
      <c r="G7" s="140">
        <v>0</v>
      </c>
      <c r="H7" s="140">
        <v>0</v>
      </c>
      <c r="I7" s="141">
        <v>2032.35</v>
      </c>
      <c r="J7" s="140" t="s">
        <v>151</v>
      </c>
      <c r="K7" s="139" t="s">
        <v>152</v>
      </c>
      <c r="L7" s="145" t="s">
        <v>153</v>
      </c>
    </row>
    <row r="8" spans="1:17" s="36" customFormat="1" ht="46.15" customHeight="1">
      <c r="A8" s="38" t="s">
        <v>154</v>
      </c>
      <c r="B8" s="143">
        <v>42941</v>
      </c>
      <c r="C8" s="143">
        <v>43532</v>
      </c>
      <c r="D8" s="144">
        <v>5.2499999999999998E-2</v>
      </c>
      <c r="E8" s="143">
        <v>43586</v>
      </c>
      <c r="F8" s="143">
        <v>43556</v>
      </c>
      <c r="G8" s="140">
        <v>0</v>
      </c>
      <c r="H8" s="140">
        <v>0</v>
      </c>
      <c r="I8" s="141">
        <v>22390</v>
      </c>
      <c r="J8" s="140" t="s">
        <v>155</v>
      </c>
      <c r="K8" s="139" t="s">
        <v>152</v>
      </c>
      <c r="L8" s="145" t="s">
        <v>156</v>
      </c>
      <c r="N8" s="193"/>
    </row>
    <row r="9" spans="1:17" s="36" customFormat="1" ht="28.9">
      <c r="A9" s="38" t="s">
        <v>157</v>
      </c>
      <c r="B9" s="143">
        <v>42909</v>
      </c>
      <c r="C9" s="143">
        <v>43633</v>
      </c>
      <c r="D9" s="144">
        <v>1.9900000000000001E-2</v>
      </c>
      <c r="E9" s="143">
        <v>43639</v>
      </c>
      <c r="F9" s="143">
        <v>43608</v>
      </c>
      <c r="G9" s="140">
        <v>0</v>
      </c>
      <c r="H9" s="140">
        <v>0</v>
      </c>
      <c r="I9" s="142">
        <v>6592.02</v>
      </c>
      <c r="J9" s="140" t="s">
        <v>158</v>
      </c>
      <c r="K9" s="139" t="s">
        <v>152</v>
      </c>
      <c r="L9" s="145" t="s">
        <v>159</v>
      </c>
    </row>
    <row r="10" spans="1:17" s="36" customFormat="1" ht="28.9">
      <c r="A10" s="38" t="s">
        <v>160</v>
      </c>
      <c r="B10" s="143">
        <v>39288</v>
      </c>
      <c r="C10" s="143">
        <v>44538</v>
      </c>
      <c r="D10" s="144">
        <v>0.03</v>
      </c>
      <c r="E10" s="143">
        <v>44531</v>
      </c>
      <c r="F10" s="143">
        <v>44501</v>
      </c>
      <c r="G10" s="140">
        <v>0</v>
      </c>
      <c r="H10" s="140">
        <v>0</v>
      </c>
      <c r="I10" s="141">
        <v>5514.67</v>
      </c>
      <c r="J10" s="140" t="s">
        <v>161</v>
      </c>
      <c r="K10" s="139" t="s">
        <v>152</v>
      </c>
      <c r="L10" s="145" t="s">
        <v>162</v>
      </c>
    </row>
    <row r="11" spans="1:17" s="36" customFormat="1" ht="59.25" customHeight="1">
      <c r="A11" s="38" t="s">
        <v>163</v>
      </c>
      <c r="B11" s="143">
        <v>38541</v>
      </c>
      <c r="C11" s="143">
        <v>42471</v>
      </c>
      <c r="D11" s="144">
        <v>0.03</v>
      </c>
      <c r="E11" s="143">
        <v>42461</v>
      </c>
      <c r="F11" s="143">
        <v>42430</v>
      </c>
      <c r="G11" s="142">
        <v>-1157.17</v>
      </c>
      <c r="H11" s="140">
        <v>100.52</v>
      </c>
      <c r="I11" s="141">
        <v>9412.65</v>
      </c>
      <c r="J11" s="140" t="s">
        <v>161</v>
      </c>
      <c r="K11" s="139" t="s">
        <v>152</v>
      </c>
      <c r="L11" s="145" t="s">
        <v>164</v>
      </c>
    </row>
    <row r="12" spans="1:17" s="36" customFormat="1" ht="157.15" customHeight="1">
      <c r="A12" s="38" t="s">
        <v>165</v>
      </c>
      <c r="B12" s="143">
        <v>36399</v>
      </c>
      <c r="C12" s="143">
        <v>44417</v>
      </c>
      <c r="D12" s="144">
        <v>7.0000000000000007E-2</v>
      </c>
      <c r="E12" s="143">
        <v>43891</v>
      </c>
      <c r="F12" s="143">
        <v>43862</v>
      </c>
      <c r="G12" s="142">
        <v>-8537.7999999999993</v>
      </c>
      <c r="H12" s="140"/>
      <c r="I12" s="141">
        <v>18862.32</v>
      </c>
      <c r="J12" s="140" t="s">
        <v>166</v>
      </c>
      <c r="K12" s="139" t="s">
        <v>152</v>
      </c>
      <c r="L12" s="145" t="s">
        <v>167</v>
      </c>
    </row>
    <row r="13" spans="1:17" s="36" customFormat="1" ht="43.15">
      <c r="A13" s="38" t="s">
        <v>168</v>
      </c>
      <c r="B13" s="143">
        <v>43437</v>
      </c>
      <c r="C13" s="143">
        <v>44575</v>
      </c>
      <c r="D13" s="144">
        <v>0.03</v>
      </c>
      <c r="E13" s="143">
        <v>44593</v>
      </c>
      <c r="F13" s="143">
        <v>44562</v>
      </c>
      <c r="G13" s="142">
        <v>0</v>
      </c>
      <c r="H13" s="140">
        <v>0</v>
      </c>
      <c r="I13" s="141">
        <v>11948.2</v>
      </c>
      <c r="J13" s="140" t="s">
        <v>169</v>
      </c>
      <c r="K13" s="139" t="s">
        <v>152</v>
      </c>
      <c r="L13" s="145" t="s">
        <v>170</v>
      </c>
    </row>
    <row r="14" spans="1:17" s="36" customFormat="1" ht="30.75">
      <c r="A14" s="239" t="s">
        <v>171</v>
      </c>
      <c r="B14" s="240">
        <v>42711</v>
      </c>
      <c r="C14" s="240">
        <v>44454</v>
      </c>
      <c r="D14" s="241">
        <v>0.01</v>
      </c>
      <c r="E14" s="240">
        <v>44501</v>
      </c>
      <c r="F14" s="240">
        <v>44470</v>
      </c>
      <c r="G14" s="242">
        <v>0</v>
      </c>
      <c r="H14" s="239">
        <v>0</v>
      </c>
      <c r="I14" s="243">
        <v>1279.82</v>
      </c>
      <c r="J14" s="239" t="s">
        <v>161</v>
      </c>
      <c r="K14" s="244" t="s">
        <v>152</v>
      </c>
      <c r="L14" s="245" t="s">
        <v>172</v>
      </c>
    </row>
    <row r="15" spans="1:17" s="122" customFormat="1" ht="30.75">
      <c r="A15" s="246" t="s">
        <v>173</v>
      </c>
      <c r="B15" s="247">
        <v>44159</v>
      </c>
      <c r="C15" s="247">
        <v>44454</v>
      </c>
      <c r="D15" s="249">
        <v>0.01</v>
      </c>
      <c r="E15" s="247">
        <v>44501</v>
      </c>
      <c r="F15" s="247">
        <v>44470</v>
      </c>
      <c r="G15" s="246">
        <v>0</v>
      </c>
      <c r="H15" s="246">
        <v>0</v>
      </c>
      <c r="I15" s="248">
        <v>9692.15</v>
      </c>
      <c r="J15" s="246" t="s">
        <v>174</v>
      </c>
      <c r="K15" s="251" t="s">
        <v>152</v>
      </c>
      <c r="L15" s="250" t="s">
        <v>175</v>
      </c>
    </row>
    <row r="16" spans="1:17" s="122" customFormat="1">
      <c r="B16" s="238"/>
      <c r="C16" s="238"/>
      <c r="I16" s="123"/>
    </row>
    <row r="17" spans="7:12" s="122" customFormat="1" ht="15">
      <c r="G17" s="299" t="s">
        <v>176</v>
      </c>
      <c r="H17" s="299"/>
      <c r="I17" s="14">
        <f>SUM(I7:I15)</f>
        <v>87724.180000000008</v>
      </c>
      <c r="J17" s="124" t="s">
        <v>44</v>
      </c>
      <c r="K17" s="124"/>
      <c r="L17" s="316" t="s">
        <v>177</v>
      </c>
    </row>
    <row r="18" spans="7:12" s="122" customFormat="1" ht="15">
      <c r="L18" s="316"/>
    </row>
    <row r="19" spans="7:12" s="122" customFormat="1" ht="15">
      <c r="L19" s="316"/>
    </row>
  </sheetData>
  <mergeCells count="5">
    <mergeCell ref="L17:L19"/>
    <mergeCell ref="G17:H17"/>
    <mergeCell ref="N1:Q1"/>
    <mergeCell ref="A1:L1"/>
    <mergeCell ref="A4:L4"/>
  </mergeCells>
  <pageMargins left="0.2" right="0.2" top="0.25" bottom="0.25" header="0.3" footer="0.3"/>
  <pageSetup scale="57" fitToWidth="0" orientation="landscape" r:id="rId1"/>
  <colBreaks count="1" manualBreakCount="1">
    <brk id="12"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0FD5-D21A-4FC0-9DF2-5DA932B0B754}">
  <dimension ref="A1:L33"/>
  <sheetViews>
    <sheetView topLeftCell="A7" zoomScaleNormal="100" workbookViewId="0">
      <selection activeCell="K22" sqref="K22"/>
    </sheetView>
  </sheetViews>
  <sheetFormatPr defaultRowHeight="14.45"/>
  <cols>
    <col min="1" max="1" width="27.5703125" customWidth="1"/>
    <col min="2" max="2" width="16.42578125" customWidth="1"/>
    <col min="3" max="3" width="15.140625" customWidth="1"/>
    <col min="4" max="4" width="14.42578125" customWidth="1"/>
    <col min="5" max="6" width="19.140625" customWidth="1"/>
    <col min="7" max="7" width="43.5703125" customWidth="1"/>
    <col min="8" max="8" width="6.5703125" customWidth="1"/>
  </cols>
  <sheetData>
    <row r="1" spans="1:12" s="16" customFormat="1" ht="30" customHeight="1">
      <c r="A1" s="300" t="s">
        <v>178</v>
      </c>
      <c r="B1" s="300"/>
      <c r="C1" s="300"/>
      <c r="D1" s="300"/>
      <c r="E1" s="300"/>
      <c r="F1" s="300"/>
      <c r="G1" s="300"/>
      <c r="I1" s="307" t="s">
        <v>179</v>
      </c>
      <c r="J1" s="307"/>
      <c r="K1" s="307"/>
      <c r="L1" s="307"/>
    </row>
    <row r="2" spans="1:12">
      <c r="A2" s="15" t="s">
        <v>180</v>
      </c>
    </row>
    <row r="3" spans="1:12">
      <c r="A3" s="15"/>
    </row>
    <row r="4" spans="1:12" ht="54" customHeight="1">
      <c r="A4" s="304" t="s">
        <v>181</v>
      </c>
      <c r="B4" s="305"/>
      <c r="C4" s="305"/>
      <c r="D4" s="305"/>
      <c r="E4" s="305"/>
      <c r="F4" s="305"/>
      <c r="G4" s="306"/>
    </row>
    <row r="6" spans="1:12">
      <c r="A6" s="27" t="s">
        <v>182</v>
      </c>
    </row>
    <row r="7" spans="1:12">
      <c r="A7" s="31" t="s">
        <v>183</v>
      </c>
      <c r="B7" s="29" t="s">
        <v>184</v>
      </c>
      <c r="C7" s="29"/>
      <c r="D7" s="29"/>
      <c r="E7" s="29"/>
      <c r="F7" s="29"/>
      <c r="G7" s="30"/>
    </row>
    <row r="8" spans="1:12">
      <c r="A8" s="31" t="s">
        <v>185</v>
      </c>
      <c r="B8" s="28" t="s">
        <v>186</v>
      </c>
      <c r="C8" s="29"/>
      <c r="D8" s="29"/>
      <c r="E8" s="29"/>
      <c r="F8" s="29"/>
      <c r="G8" s="30"/>
    </row>
    <row r="9" spans="1:12">
      <c r="A9" s="31" t="s">
        <v>187</v>
      </c>
      <c r="B9" s="28" t="s">
        <v>188</v>
      </c>
      <c r="C9" s="29"/>
      <c r="D9" s="29"/>
      <c r="E9" s="29"/>
      <c r="F9" s="29"/>
      <c r="G9" s="30"/>
    </row>
    <row r="10" spans="1:12">
      <c r="A10" s="31" t="s">
        <v>189</v>
      </c>
      <c r="B10" s="28" t="s">
        <v>190</v>
      </c>
      <c r="C10" s="29"/>
      <c r="D10" s="29"/>
      <c r="E10" s="29"/>
      <c r="F10" s="29"/>
      <c r="G10" s="30"/>
    </row>
    <row r="11" spans="1:12">
      <c r="A11" s="31" t="s">
        <v>191</v>
      </c>
      <c r="B11" s="28" t="s">
        <v>192</v>
      </c>
      <c r="C11" s="29"/>
      <c r="D11" s="29"/>
      <c r="E11" s="29"/>
      <c r="F11" s="29"/>
      <c r="G11" s="30"/>
    </row>
    <row r="13" spans="1:12">
      <c r="C13" s="126" t="s">
        <v>193</v>
      </c>
    </row>
    <row r="14" spans="1:12">
      <c r="A14" s="13" t="s">
        <v>194</v>
      </c>
      <c r="B14" s="56">
        <v>818</v>
      </c>
      <c r="C14" s="127">
        <v>821</v>
      </c>
    </row>
    <row r="15" spans="1:12">
      <c r="A15" s="13" t="s">
        <v>195</v>
      </c>
      <c r="B15" s="116">
        <v>13487651.48</v>
      </c>
      <c r="C15" s="128">
        <v>13437962</v>
      </c>
    </row>
    <row r="16" spans="1:12">
      <c r="A16" s="13" t="s">
        <v>196</v>
      </c>
      <c r="B16" s="237">
        <v>3.9100000000000003E-2</v>
      </c>
      <c r="C16" s="200">
        <v>4.02E-2</v>
      </c>
      <c r="E16" s="51" t="s">
        <v>197</v>
      </c>
      <c r="F16" s="129"/>
    </row>
    <row r="17" spans="1:8">
      <c r="A17" s="11"/>
      <c r="B17" s="52"/>
      <c r="D17" s="52" t="s">
        <v>44</v>
      </c>
    </row>
    <row r="18" spans="1:8" ht="26.25" customHeight="1">
      <c r="A18" s="46" t="s">
        <v>198</v>
      </c>
      <c r="B18" s="46" t="s">
        <v>199</v>
      </c>
      <c r="C18" s="46" t="s">
        <v>200</v>
      </c>
      <c r="D18" s="46" t="s">
        <v>201</v>
      </c>
      <c r="E18" s="46" t="s">
        <v>202</v>
      </c>
      <c r="F18" s="130" t="s">
        <v>203</v>
      </c>
      <c r="G18" s="46" t="s">
        <v>204</v>
      </c>
    </row>
    <row r="19" spans="1:8" s="16" customFormat="1" ht="24.95" customHeight="1">
      <c r="A19" s="44" t="s">
        <v>205</v>
      </c>
      <c r="B19" s="45">
        <v>10</v>
      </c>
      <c r="C19" s="45">
        <v>3</v>
      </c>
      <c r="D19" s="45">
        <v>19</v>
      </c>
      <c r="E19" s="55">
        <f t="shared" ref="E19:F27" si="0">SUM(B19:D19)</f>
        <v>32</v>
      </c>
      <c r="F19" s="235">
        <f t="shared" si="0"/>
        <v>54</v>
      </c>
      <c r="G19" s="54" t="s">
        <v>206</v>
      </c>
    </row>
    <row r="20" spans="1:8" s="16" customFormat="1" ht="24.95" customHeight="1">
      <c r="A20" s="42" t="s">
        <v>207</v>
      </c>
      <c r="B20" s="25">
        <v>465.04</v>
      </c>
      <c r="C20" s="25">
        <v>265.27999999999997</v>
      </c>
      <c r="D20" s="25">
        <v>2194.66</v>
      </c>
      <c r="E20" s="50">
        <f t="shared" si="0"/>
        <v>2924.9799999999996</v>
      </c>
      <c r="F20" s="236">
        <f t="shared" si="0"/>
        <v>5384.9199999999992</v>
      </c>
      <c r="G20" s="53" t="s">
        <v>208</v>
      </c>
    </row>
    <row r="21" spans="1:8" s="16" customFormat="1" ht="24.95" customHeight="1">
      <c r="A21" s="42" t="s">
        <v>209</v>
      </c>
      <c r="B21" s="25">
        <v>2965.48</v>
      </c>
      <c r="C21" s="25">
        <v>1162.0899999999999</v>
      </c>
      <c r="D21" s="25">
        <v>10588.14</v>
      </c>
      <c r="E21" s="50">
        <f t="shared" si="0"/>
        <v>14715.71</v>
      </c>
      <c r="F21" s="236">
        <f t="shared" si="0"/>
        <v>26465.94</v>
      </c>
      <c r="G21" s="43"/>
    </row>
    <row r="22" spans="1:8" s="16" customFormat="1" ht="24.95" customHeight="1">
      <c r="A22" s="42" t="s">
        <v>210</v>
      </c>
      <c r="B22" s="25">
        <v>3486.4</v>
      </c>
      <c r="C22" s="25">
        <v>1229.57</v>
      </c>
      <c r="D22" s="25">
        <v>19330.43</v>
      </c>
      <c r="E22" s="50">
        <f t="shared" si="0"/>
        <v>24046.400000000001</v>
      </c>
      <c r="F22" s="236">
        <f t="shared" si="0"/>
        <v>44606.400000000001</v>
      </c>
      <c r="G22" s="43"/>
    </row>
    <row r="23" spans="1:8" s="16" customFormat="1" ht="39.75" customHeight="1">
      <c r="A23" s="42" t="s">
        <v>211</v>
      </c>
      <c r="B23" s="25">
        <v>2740.64</v>
      </c>
      <c r="C23" s="25">
        <v>0</v>
      </c>
      <c r="D23" s="25">
        <v>3546.31</v>
      </c>
      <c r="E23" s="50">
        <f t="shared" si="0"/>
        <v>6286.95</v>
      </c>
      <c r="F23" s="236">
        <f t="shared" si="0"/>
        <v>9833.26</v>
      </c>
      <c r="G23" s="43"/>
    </row>
    <row r="24" spans="1:8" s="16" customFormat="1" ht="24.95" customHeight="1">
      <c r="A24" s="47" t="s">
        <v>212</v>
      </c>
      <c r="B24" s="49">
        <f>SUM(B20:B23)</f>
        <v>9657.56</v>
      </c>
      <c r="C24" s="49">
        <f>SUM(C20:C23)</f>
        <v>2656.9399999999996</v>
      </c>
      <c r="D24" s="49">
        <f>SUM(D20:D23)</f>
        <v>35659.54</v>
      </c>
      <c r="E24" s="50">
        <f t="shared" si="0"/>
        <v>47974.04</v>
      </c>
      <c r="F24" s="236">
        <f t="shared" si="0"/>
        <v>86290.52</v>
      </c>
      <c r="G24" s="43"/>
    </row>
    <row r="25" spans="1:8" s="16" customFormat="1" ht="42.75" customHeight="1">
      <c r="A25" s="42" t="s">
        <v>213</v>
      </c>
      <c r="B25" s="25">
        <v>418998.58</v>
      </c>
      <c r="C25" s="25">
        <v>125620.67</v>
      </c>
      <c r="D25" s="25">
        <v>435568.13</v>
      </c>
      <c r="E25" s="50">
        <f t="shared" si="0"/>
        <v>980187.38</v>
      </c>
      <c r="F25" s="236">
        <f t="shared" si="0"/>
        <v>1541376.1800000002</v>
      </c>
      <c r="G25" s="48" t="s">
        <v>214</v>
      </c>
    </row>
    <row r="26" spans="1:8" s="16" customFormat="1" ht="42" customHeight="1">
      <c r="A26" s="42" t="s">
        <v>215</v>
      </c>
      <c r="B26" s="25">
        <v>1215.73</v>
      </c>
      <c r="C26" s="25">
        <v>31.88</v>
      </c>
      <c r="D26" s="25">
        <v>2034.24</v>
      </c>
      <c r="E26" s="50">
        <f t="shared" si="0"/>
        <v>3281.8500000000004</v>
      </c>
      <c r="F26" s="236">
        <f t="shared" si="0"/>
        <v>5347.97</v>
      </c>
      <c r="G26" s="48" t="s">
        <v>216</v>
      </c>
      <c r="H26" s="20"/>
    </row>
    <row r="27" spans="1:8" s="16" customFormat="1" ht="70.900000000000006" customHeight="1">
      <c r="A27" s="42" t="s">
        <v>217</v>
      </c>
      <c r="B27" s="26">
        <v>-11386.62</v>
      </c>
      <c r="C27" s="26">
        <v>0</v>
      </c>
      <c r="D27" s="26">
        <v>-3545.84</v>
      </c>
      <c r="E27" s="50">
        <f t="shared" si="0"/>
        <v>-14932.460000000001</v>
      </c>
      <c r="F27" s="236">
        <f t="shared" si="0"/>
        <v>-18478.300000000003</v>
      </c>
      <c r="G27" s="48" t="s">
        <v>218</v>
      </c>
    </row>
    <row r="28" spans="1:8" s="16" customFormat="1" ht="5.25" customHeight="1">
      <c r="A28" s="42"/>
      <c r="B28" s="24"/>
      <c r="C28" s="24"/>
      <c r="D28" s="24"/>
      <c r="E28" s="43"/>
    </row>
    <row r="29" spans="1:8" s="16" customFormat="1" ht="33.75" customHeight="1">
      <c r="A29" s="42" t="s">
        <v>219</v>
      </c>
      <c r="B29" s="117">
        <f>B25/$B$15</f>
        <v>3.106534748627713E-2</v>
      </c>
      <c r="C29" s="117">
        <f t="shared" ref="C29:D29" si="1">C25/$B$15</f>
        <v>9.3137541540330489E-3</v>
      </c>
      <c r="D29" s="118">
        <f t="shared" si="1"/>
        <v>3.2293845273647301E-2</v>
      </c>
      <c r="E29" s="119"/>
      <c r="F29" s="119"/>
      <c r="G29" s="48" t="s">
        <v>220</v>
      </c>
    </row>
    <row r="30" spans="1:8" s="16" customFormat="1" ht="38.25" customHeight="1">
      <c r="A30" s="42" t="s">
        <v>219</v>
      </c>
      <c r="B30" s="117">
        <f>B25/$E$25</f>
        <v>0.42746783783321107</v>
      </c>
      <c r="C30" s="117">
        <f t="shared" ref="C30:D30" si="2">C25/$E$25</f>
        <v>0.12815985245596612</v>
      </c>
      <c r="D30" s="118">
        <f t="shared" si="2"/>
        <v>0.44437230971082287</v>
      </c>
      <c r="E30" s="46"/>
      <c r="F30" s="46"/>
      <c r="G30" s="48" t="s">
        <v>221</v>
      </c>
    </row>
    <row r="31" spans="1:8" s="16" customFormat="1" ht="41.25" customHeight="1">
      <c r="A31" s="42" t="s">
        <v>222</v>
      </c>
      <c r="B31" s="117">
        <f>B19/$B$14</f>
        <v>1.2224938875305624E-2</v>
      </c>
      <c r="C31" s="117">
        <f t="shared" ref="C31:D31" si="3">C19/$B$14</f>
        <v>3.667481662591687E-3</v>
      </c>
      <c r="D31" s="118">
        <f t="shared" si="3"/>
        <v>2.3227383863080684E-2</v>
      </c>
      <c r="E31" s="119"/>
      <c r="F31" s="119"/>
      <c r="G31" s="48" t="s">
        <v>223</v>
      </c>
    </row>
    <row r="32" spans="1:8" s="16" customFormat="1" ht="40.5" customHeight="1">
      <c r="A32" s="42" t="s">
        <v>222</v>
      </c>
      <c r="B32" s="117">
        <f>B19/$E$19</f>
        <v>0.3125</v>
      </c>
      <c r="C32" s="117">
        <f>C19/$E$19</f>
        <v>9.375E-2</v>
      </c>
      <c r="D32" s="118">
        <f>D19/$E$19</f>
        <v>0.59375</v>
      </c>
      <c r="E32" s="46"/>
      <c r="F32" s="46"/>
      <c r="G32" s="48" t="s">
        <v>224</v>
      </c>
    </row>
    <row r="33" spans="5:6" s="16" customFormat="1" ht="24.95" customHeight="1">
      <c r="E33" s="36"/>
      <c r="F33" s="36"/>
    </row>
  </sheetData>
  <mergeCells count="3">
    <mergeCell ref="A4:G4"/>
    <mergeCell ref="A1:G1"/>
    <mergeCell ref="I1:L1"/>
  </mergeCells>
  <printOptions horizontalCentered="1"/>
  <pageMargins left="0.25" right="0.25" top="0.25" bottom="0.25" header="0.3" footer="0.3"/>
  <pageSetup scale="86" orientation="landscape" r:id="rId1"/>
  <rowBreaks count="1" manualBreakCount="1">
    <brk id="28" max="16383" man="1"/>
  </rowBreaks>
  <colBreaks count="1" manualBreakCount="1">
    <brk id="7" max="1048575" man="1"/>
  </colBreaks>
  <ignoredErrors>
    <ignoredError sqref="E24 B24:D24" formulaRange="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3BE3-25FE-4AC3-ADC0-76B46DFB8C0F}">
  <dimension ref="A1:W41"/>
  <sheetViews>
    <sheetView topLeftCell="A12" zoomScaleNormal="100" zoomScaleSheetLayoutView="75" workbookViewId="0">
      <selection activeCell="M14" sqref="M14"/>
    </sheetView>
  </sheetViews>
  <sheetFormatPr defaultRowHeight="14.45"/>
  <cols>
    <col min="1" max="1" width="15.7109375" style="122" customWidth="1"/>
    <col min="2" max="2" width="8.7109375" style="12" customWidth="1"/>
    <col min="3" max="3" width="14.42578125" style="12" customWidth="1"/>
    <col min="4" max="4" width="14.140625" style="12" customWidth="1"/>
    <col min="5" max="5" width="15.5703125" style="12" customWidth="1"/>
    <col min="6" max="6" width="12.5703125" style="12" customWidth="1"/>
    <col min="7" max="7" width="41" style="120" customWidth="1"/>
    <col min="8" max="9" width="10.42578125" style="12" customWidth="1"/>
    <col min="10" max="10" width="18.85546875" customWidth="1"/>
    <col min="11" max="11" width="8.5703125" style="12" customWidth="1"/>
    <col min="12" max="12" width="12.42578125" customWidth="1"/>
  </cols>
  <sheetData>
    <row r="1" spans="1:23" ht="29.45" customHeight="1">
      <c r="A1" s="308" t="s">
        <v>225</v>
      </c>
      <c r="B1" s="308"/>
      <c r="C1" s="308"/>
      <c r="D1" s="308"/>
      <c r="E1" s="308"/>
      <c r="F1" s="308"/>
      <c r="G1" s="308"/>
      <c r="H1" s="308"/>
      <c r="I1" s="308"/>
      <c r="J1" s="308"/>
      <c r="K1" s="308"/>
      <c r="M1" s="296" t="s">
        <v>114</v>
      </c>
      <c r="N1" s="296"/>
      <c r="O1" s="296"/>
    </row>
    <row r="2" spans="1:23" ht="15" customHeight="1">
      <c r="A2" s="15" t="s">
        <v>180</v>
      </c>
      <c r="B2" s="57"/>
      <c r="C2" s="57"/>
      <c r="D2" s="57"/>
      <c r="E2" s="57"/>
      <c r="F2" s="57"/>
      <c r="G2" s="57"/>
      <c r="H2" s="57"/>
      <c r="I2" s="57"/>
      <c r="J2" s="57"/>
      <c r="K2" s="57"/>
    </row>
    <row r="3" spans="1:23" ht="11.45" customHeight="1">
      <c r="A3" s="15"/>
      <c r="B3" s="57"/>
      <c r="C3" s="57"/>
      <c r="D3" s="57"/>
      <c r="E3" s="57"/>
      <c r="F3" s="57"/>
      <c r="G3" s="57"/>
      <c r="H3" s="57"/>
      <c r="I3" s="57"/>
      <c r="J3" s="57"/>
      <c r="K3" s="57"/>
    </row>
    <row r="4" spans="1:23" ht="34.5" customHeight="1">
      <c r="A4" s="309" t="s">
        <v>226</v>
      </c>
      <c r="B4" s="310"/>
      <c r="C4" s="310"/>
      <c r="D4" s="310"/>
      <c r="E4" s="310"/>
      <c r="F4" s="310"/>
      <c r="G4" s="310"/>
      <c r="H4" s="310"/>
      <c r="I4" s="310"/>
      <c r="J4" s="310"/>
      <c r="K4" s="311"/>
    </row>
    <row r="5" spans="1:23" ht="10.9" customHeight="1">
      <c r="A5" s="180"/>
      <c r="B5" s="181"/>
      <c r="C5" s="181"/>
      <c r="D5" s="181"/>
      <c r="E5" s="181"/>
      <c r="F5" s="181"/>
      <c r="G5" s="180"/>
      <c r="H5" s="181"/>
      <c r="I5" s="181"/>
      <c r="J5" s="180"/>
      <c r="K5" s="181"/>
    </row>
    <row r="6" spans="1:23" ht="30.6" customHeight="1">
      <c r="A6" s="304" t="s">
        <v>227</v>
      </c>
      <c r="B6" s="305"/>
      <c r="C6" s="305"/>
      <c r="D6" s="305"/>
      <c r="E6" s="305"/>
      <c r="F6" s="305"/>
      <c r="G6" s="305"/>
      <c r="H6" s="305"/>
      <c r="I6" s="305"/>
      <c r="J6" s="305"/>
      <c r="K6" s="306"/>
    </row>
    <row r="7" spans="1:23" ht="22.5" customHeight="1">
      <c r="A7" s="180"/>
      <c r="B7" s="181"/>
      <c r="C7" s="181"/>
      <c r="D7" s="181"/>
      <c r="E7" s="181"/>
      <c r="F7" s="181"/>
      <c r="G7" s="180"/>
      <c r="H7" s="181"/>
      <c r="I7" s="181"/>
      <c r="J7" s="180"/>
      <c r="K7" s="181"/>
    </row>
    <row r="8" spans="1:23" s="120" customFormat="1" ht="15.6">
      <c r="A8" s="312" t="s">
        <v>228</v>
      </c>
      <c r="B8" s="312"/>
      <c r="C8" s="312"/>
      <c r="D8" s="312"/>
      <c r="E8" s="312"/>
      <c r="F8" s="312"/>
      <c r="G8" s="312"/>
      <c r="H8" s="312"/>
      <c r="I8" s="312"/>
      <c r="J8" s="312"/>
      <c r="K8" s="312"/>
    </row>
    <row r="9" spans="1:23" s="36" customFormat="1" ht="49.5" customHeight="1">
      <c r="A9" s="46" t="s">
        <v>229</v>
      </c>
      <c r="B9" s="58" t="s">
        <v>230</v>
      </c>
      <c r="C9" s="58" t="s">
        <v>231</v>
      </c>
      <c r="D9" s="58" t="s">
        <v>232</v>
      </c>
      <c r="E9" s="58" t="s">
        <v>233</v>
      </c>
      <c r="F9" s="58" t="s">
        <v>234</v>
      </c>
      <c r="G9" s="58" t="s">
        <v>235</v>
      </c>
      <c r="H9" s="58" t="s">
        <v>236</v>
      </c>
      <c r="I9" s="58" t="s">
        <v>237</v>
      </c>
      <c r="J9" s="46" t="s">
        <v>238</v>
      </c>
      <c r="K9" s="58" t="s">
        <v>239</v>
      </c>
      <c r="L9" s="183"/>
    </row>
    <row r="10" spans="1:23" s="132" customFormat="1" ht="102.75" customHeight="1">
      <c r="A10" s="131" t="s">
        <v>240</v>
      </c>
      <c r="B10" s="38">
        <v>344</v>
      </c>
      <c r="C10" s="184">
        <v>3032.19</v>
      </c>
      <c r="D10" s="229">
        <v>20500.080000000002</v>
      </c>
      <c r="E10" s="186">
        <v>42275</v>
      </c>
      <c r="F10" s="184" t="s">
        <v>241</v>
      </c>
      <c r="G10" s="37" t="s">
        <v>242</v>
      </c>
      <c r="H10" s="38">
        <v>662</v>
      </c>
      <c r="I10" s="38" t="s">
        <v>243</v>
      </c>
      <c r="J10" s="38" t="s">
        <v>244</v>
      </c>
      <c r="K10" s="38" t="s">
        <v>245</v>
      </c>
      <c r="L10" s="193"/>
      <c r="M10" s="193"/>
      <c r="N10" s="193"/>
      <c r="O10" s="193"/>
      <c r="P10" s="193"/>
      <c r="Q10" s="193"/>
      <c r="R10" s="193"/>
      <c r="S10" s="193"/>
      <c r="T10" s="193"/>
      <c r="U10" s="193"/>
      <c r="V10" s="193"/>
      <c r="W10" s="193"/>
    </row>
    <row r="11" spans="1:23" s="132" customFormat="1" ht="72">
      <c r="A11" s="133" t="s">
        <v>246</v>
      </c>
      <c r="B11" s="136">
        <v>344</v>
      </c>
      <c r="C11" s="189">
        <v>1838.11</v>
      </c>
      <c r="D11" s="230">
        <v>13274.05</v>
      </c>
      <c r="E11" s="187">
        <v>42569</v>
      </c>
      <c r="F11" s="189" t="s">
        <v>247</v>
      </c>
      <c r="G11" s="205" t="s">
        <v>248</v>
      </c>
      <c r="H11" s="136">
        <v>653</v>
      </c>
      <c r="I11" s="136" t="s">
        <v>243</v>
      </c>
      <c r="J11" s="136" t="s">
        <v>244</v>
      </c>
      <c r="K11" s="136" t="s">
        <v>245</v>
      </c>
    </row>
    <row r="12" spans="1:23" s="132" customFormat="1" ht="72">
      <c r="A12" s="131" t="s">
        <v>249</v>
      </c>
      <c r="B12" s="38">
        <v>344</v>
      </c>
      <c r="C12" s="184">
        <v>1221.51</v>
      </c>
      <c r="D12" s="229">
        <v>5919.84</v>
      </c>
      <c r="E12" s="186">
        <v>42821</v>
      </c>
      <c r="F12" s="38" t="s">
        <v>250</v>
      </c>
      <c r="G12" s="37" t="s">
        <v>248</v>
      </c>
      <c r="H12" s="38">
        <v>653</v>
      </c>
      <c r="I12" s="38" t="s">
        <v>243</v>
      </c>
      <c r="J12" s="38" t="s">
        <v>244</v>
      </c>
      <c r="K12" s="38" t="s">
        <v>245</v>
      </c>
    </row>
    <row r="13" spans="1:23" s="132" customFormat="1" ht="28.9">
      <c r="A13" s="131" t="s">
        <v>251</v>
      </c>
      <c r="B13" s="38">
        <v>314</v>
      </c>
      <c r="C13" s="184">
        <v>3324.42</v>
      </c>
      <c r="D13" s="229">
        <v>25479.31</v>
      </c>
      <c r="E13" s="186">
        <v>36770</v>
      </c>
      <c r="F13" s="184" t="s">
        <v>252</v>
      </c>
      <c r="G13" s="37" t="s">
        <v>253</v>
      </c>
      <c r="H13" s="182">
        <v>621</v>
      </c>
      <c r="I13" s="182" t="s">
        <v>243</v>
      </c>
      <c r="J13" s="38" t="s">
        <v>244</v>
      </c>
      <c r="K13" s="38" t="s">
        <v>254</v>
      </c>
    </row>
    <row r="14" spans="1:23" s="132" customFormat="1" ht="72">
      <c r="A14" s="133" t="s">
        <v>255</v>
      </c>
      <c r="B14" s="136">
        <v>311</v>
      </c>
      <c r="C14" s="189">
        <v>5427.97</v>
      </c>
      <c r="D14" s="230">
        <v>28500.97</v>
      </c>
      <c r="E14" s="187">
        <v>43104</v>
      </c>
      <c r="F14" s="136" t="s">
        <v>256</v>
      </c>
      <c r="G14" s="206" t="s">
        <v>257</v>
      </c>
      <c r="H14" s="136">
        <v>712</v>
      </c>
      <c r="I14" s="136" t="s">
        <v>243</v>
      </c>
      <c r="J14" s="136" t="s">
        <v>244</v>
      </c>
      <c r="K14" s="136" t="s">
        <v>258</v>
      </c>
    </row>
    <row r="15" spans="1:23" s="132" customFormat="1" ht="28.9">
      <c r="A15" s="131" t="s">
        <v>259</v>
      </c>
      <c r="B15" s="38">
        <v>283</v>
      </c>
      <c r="C15" s="184">
        <v>1252.4100000000001</v>
      </c>
      <c r="D15" s="229">
        <v>11739.81</v>
      </c>
      <c r="E15" s="186">
        <v>42963</v>
      </c>
      <c r="F15" s="184" t="s">
        <v>247</v>
      </c>
      <c r="G15" s="37" t="s">
        <v>260</v>
      </c>
      <c r="H15" s="38">
        <v>655</v>
      </c>
      <c r="I15" s="38" t="s">
        <v>243</v>
      </c>
      <c r="J15" s="38" t="s">
        <v>244</v>
      </c>
      <c r="K15" s="38" t="s">
        <v>245</v>
      </c>
    </row>
    <row r="16" spans="1:23" s="132" customFormat="1">
      <c r="A16" s="134" t="s">
        <v>261</v>
      </c>
      <c r="B16" s="137">
        <v>252</v>
      </c>
      <c r="C16" s="185">
        <v>1366.94</v>
      </c>
      <c r="D16" s="231">
        <v>10494.48</v>
      </c>
      <c r="E16" s="188">
        <v>43483</v>
      </c>
      <c r="F16" s="185" t="s">
        <v>247</v>
      </c>
      <c r="G16" s="135" t="s">
        <v>262</v>
      </c>
      <c r="H16" s="137">
        <v>617</v>
      </c>
      <c r="I16" s="137" t="s">
        <v>243</v>
      </c>
      <c r="J16" s="137" t="s">
        <v>244</v>
      </c>
      <c r="K16" s="137" t="s">
        <v>245</v>
      </c>
    </row>
    <row r="17" spans="1:11" s="132" customFormat="1">
      <c r="A17" s="134" t="s">
        <v>263</v>
      </c>
      <c r="B17" s="137">
        <v>222</v>
      </c>
      <c r="C17" s="185">
        <v>1015.02</v>
      </c>
      <c r="D17" s="231">
        <v>24418</v>
      </c>
      <c r="E17" s="188">
        <v>41816</v>
      </c>
      <c r="F17" s="185" t="s">
        <v>247</v>
      </c>
      <c r="G17" s="135" t="s">
        <v>264</v>
      </c>
      <c r="H17" s="137">
        <v>546</v>
      </c>
      <c r="I17" s="137" t="s">
        <v>243</v>
      </c>
      <c r="J17" s="137" t="s">
        <v>244</v>
      </c>
      <c r="K17" s="137" t="s">
        <v>245</v>
      </c>
    </row>
    <row r="18" spans="1:11" s="132" customFormat="1" ht="15">
      <c r="A18" s="134" t="s">
        <v>265</v>
      </c>
      <c r="B18" s="137">
        <v>222</v>
      </c>
      <c r="C18" s="185">
        <v>2011.81</v>
      </c>
      <c r="D18" s="231">
        <v>23586.06</v>
      </c>
      <c r="E18" s="188">
        <v>43679</v>
      </c>
      <c r="F18" s="185" t="s">
        <v>247</v>
      </c>
      <c r="G18" s="135" t="s">
        <v>266</v>
      </c>
      <c r="H18" s="137">
        <v>648</v>
      </c>
      <c r="I18" s="137" t="s">
        <v>243</v>
      </c>
      <c r="J18" s="137" t="s">
        <v>244</v>
      </c>
      <c r="K18" s="137" t="s">
        <v>245</v>
      </c>
    </row>
    <row r="19" spans="1:11" s="132" customFormat="1" ht="30.75">
      <c r="A19" s="215" t="s">
        <v>267</v>
      </c>
      <c r="B19" s="216">
        <v>191</v>
      </c>
      <c r="C19" s="216">
        <v>303.61</v>
      </c>
      <c r="D19" s="233">
        <v>2872.01</v>
      </c>
      <c r="E19" s="217">
        <v>40057</v>
      </c>
      <c r="F19" s="216" t="s">
        <v>241</v>
      </c>
      <c r="G19" s="218" t="s">
        <v>268</v>
      </c>
      <c r="H19" s="216">
        <v>538</v>
      </c>
      <c r="I19" s="216" t="s">
        <v>243</v>
      </c>
      <c r="J19" s="219" t="s">
        <v>244</v>
      </c>
      <c r="K19" s="216" t="s">
        <v>254</v>
      </c>
    </row>
    <row r="20" spans="1:11" s="132" customFormat="1" ht="30.75">
      <c r="A20" s="209" t="s">
        <v>269</v>
      </c>
      <c r="B20" s="210">
        <v>191</v>
      </c>
      <c r="C20" s="210">
        <v>157.5</v>
      </c>
      <c r="D20" s="232">
        <v>739.18</v>
      </c>
      <c r="E20" s="211">
        <v>43782</v>
      </c>
      <c r="F20" s="210" t="s">
        <v>252</v>
      </c>
      <c r="G20" s="212" t="s">
        <v>270</v>
      </c>
      <c r="H20" s="210"/>
      <c r="I20" s="210" t="s">
        <v>243</v>
      </c>
      <c r="J20" s="38" t="s">
        <v>244</v>
      </c>
      <c r="K20" s="210"/>
    </row>
    <row r="21" spans="1:11" s="132" customFormat="1">
      <c r="A21" s="134" t="s">
        <v>271</v>
      </c>
      <c r="B21" s="137">
        <v>191</v>
      </c>
      <c r="C21" s="185">
        <v>958.7</v>
      </c>
      <c r="D21" s="231">
        <v>17951.2</v>
      </c>
      <c r="E21" s="188">
        <v>39765</v>
      </c>
      <c r="F21" s="185" t="s">
        <v>247</v>
      </c>
      <c r="G21" s="135" t="s">
        <v>272</v>
      </c>
      <c r="H21" s="137">
        <v>782</v>
      </c>
      <c r="I21" s="137" t="s">
        <v>243</v>
      </c>
      <c r="J21" s="137" t="s">
        <v>244</v>
      </c>
      <c r="K21" s="137" t="s">
        <v>258</v>
      </c>
    </row>
    <row r="22" spans="1:11" s="132" customFormat="1" ht="33.75" customHeight="1">
      <c r="A22" s="134" t="s">
        <v>273</v>
      </c>
      <c r="B22" s="137">
        <v>191</v>
      </c>
      <c r="C22" s="185">
        <v>2587.54</v>
      </c>
      <c r="D22" s="231">
        <v>3922.38</v>
      </c>
      <c r="E22" s="188">
        <v>37519</v>
      </c>
      <c r="F22" s="185" t="s">
        <v>247</v>
      </c>
      <c r="G22" s="135" t="s">
        <v>274</v>
      </c>
      <c r="H22" s="137">
        <v>539</v>
      </c>
      <c r="I22" s="137" t="s">
        <v>243</v>
      </c>
      <c r="J22" s="137" t="s">
        <v>244</v>
      </c>
      <c r="K22" s="137" t="s">
        <v>254</v>
      </c>
    </row>
    <row r="23" spans="1:11">
      <c r="A23" s="131" t="s">
        <v>275</v>
      </c>
      <c r="B23" s="38">
        <v>161</v>
      </c>
      <c r="C23" s="184">
        <v>2493.4899999999998</v>
      </c>
      <c r="D23" s="229">
        <v>43988.3</v>
      </c>
      <c r="E23" s="186">
        <v>41789</v>
      </c>
      <c r="F23" s="184" t="s">
        <v>252</v>
      </c>
      <c r="G23" s="37" t="s">
        <v>264</v>
      </c>
      <c r="H23" s="38">
        <v>546</v>
      </c>
      <c r="I23" s="38" t="s">
        <v>243</v>
      </c>
      <c r="J23" s="38" t="s">
        <v>244</v>
      </c>
      <c r="K23" s="38" t="s">
        <v>254</v>
      </c>
    </row>
    <row r="24" spans="1:11" ht="28.9">
      <c r="A24" s="131" t="s">
        <v>276</v>
      </c>
      <c r="B24" s="38">
        <v>161</v>
      </c>
      <c r="C24" s="184">
        <v>1264.2</v>
      </c>
      <c r="D24" s="229">
        <v>17260.759999999998</v>
      </c>
      <c r="E24" s="186">
        <v>43007</v>
      </c>
      <c r="F24" s="184" t="s">
        <v>247</v>
      </c>
      <c r="G24" s="37" t="s">
        <v>277</v>
      </c>
      <c r="H24" s="38">
        <v>635</v>
      </c>
      <c r="I24" s="38" t="s">
        <v>243</v>
      </c>
      <c r="J24" s="38" t="s">
        <v>244</v>
      </c>
      <c r="K24" s="38" t="s">
        <v>245</v>
      </c>
    </row>
    <row r="25" spans="1:11" ht="30.75">
      <c r="A25" s="131" t="s">
        <v>278</v>
      </c>
      <c r="B25" s="38">
        <v>130</v>
      </c>
      <c r="C25" s="184">
        <v>796.19</v>
      </c>
      <c r="D25" s="229">
        <v>16509.66</v>
      </c>
      <c r="E25" s="186">
        <v>43812</v>
      </c>
      <c r="F25" s="184" t="s">
        <v>241</v>
      </c>
      <c r="G25" s="37" t="s">
        <v>279</v>
      </c>
      <c r="H25" s="38">
        <v>601</v>
      </c>
      <c r="I25" s="38" t="s">
        <v>243</v>
      </c>
      <c r="J25" s="38" t="s">
        <v>244</v>
      </c>
      <c r="K25" s="38"/>
    </row>
    <row r="26" spans="1:11" ht="20.100000000000001" customHeight="1">
      <c r="A26" s="32"/>
      <c r="B26" s="146"/>
      <c r="C26" s="146"/>
      <c r="D26" s="146"/>
      <c r="E26" s="207"/>
      <c r="F26" s="146"/>
      <c r="G26" s="208"/>
      <c r="H26" s="146"/>
      <c r="I26" s="146"/>
      <c r="J26" s="36"/>
      <c r="K26" s="146"/>
    </row>
    <row r="27" spans="1:11" ht="20.100000000000001" customHeight="1">
      <c r="A27" s="32"/>
      <c r="B27" s="146"/>
      <c r="C27" s="146"/>
      <c r="D27" s="146"/>
      <c r="E27" s="207"/>
      <c r="F27" s="146"/>
      <c r="G27" s="208"/>
      <c r="H27" s="146"/>
      <c r="I27" s="316" t="s">
        <v>177</v>
      </c>
      <c r="J27" s="316"/>
      <c r="K27" s="316"/>
    </row>
    <row r="28" spans="1:11" ht="15" customHeight="1">
      <c r="A28" s="32"/>
      <c r="C28" s="220" t="s">
        <v>11</v>
      </c>
      <c r="D28" s="125">
        <f>SUM(D10:D25)</f>
        <v>267156.08999999997</v>
      </c>
      <c r="E28" s="146"/>
      <c r="F28" s="146"/>
      <c r="G28" s="208"/>
      <c r="H28" s="146"/>
      <c r="I28" s="316"/>
      <c r="J28" s="316"/>
      <c r="K28" s="316"/>
    </row>
    <row r="29" spans="1:11" ht="15" customHeight="1">
      <c r="I29" s="316"/>
      <c r="J29" s="316"/>
      <c r="K29" s="316"/>
    </row>
    <row r="30" spans="1:11">
      <c r="J30" s="16"/>
    </row>
    <row r="31" spans="1:11">
      <c r="J31" s="16"/>
    </row>
    <row r="32" spans="1:11">
      <c r="A32" s="138" t="s">
        <v>280</v>
      </c>
    </row>
    <row r="33" spans="1:12">
      <c r="A33" s="122" t="s">
        <v>281</v>
      </c>
    </row>
    <row r="34" spans="1:12" s="12" customFormat="1">
      <c r="A34" s="122" t="s">
        <v>282</v>
      </c>
      <c r="G34" s="213"/>
    </row>
    <row r="35" spans="1:12" s="12" customFormat="1">
      <c r="A35" s="122" t="s">
        <v>283</v>
      </c>
      <c r="F35" s="14"/>
      <c r="G35" s="214"/>
      <c r="H35" s="14"/>
      <c r="I35" s="14"/>
      <c r="J35" s="14"/>
      <c r="K35" s="14"/>
      <c r="L35" s="14"/>
    </row>
    <row r="36" spans="1:12" s="12" customFormat="1">
      <c r="A36" s="122"/>
      <c r="G36" s="213"/>
    </row>
    <row r="37" spans="1:12" s="12" customFormat="1">
      <c r="A37" s="122"/>
      <c r="G37" s="213"/>
    </row>
    <row r="38" spans="1:12" s="12" customFormat="1">
      <c r="A38" s="122"/>
      <c r="G38" s="208"/>
    </row>
    <row r="39" spans="1:12" s="12" customFormat="1">
      <c r="A39" s="34"/>
      <c r="B39" s="35"/>
      <c r="C39" s="35"/>
      <c r="D39" s="35"/>
      <c r="E39" s="35"/>
      <c r="F39" s="35"/>
      <c r="G39" s="208"/>
    </row>
    <row r="40" spans="1:12" s="12" customFormat="1">
      <c r="A40" s="34"/>
      <c r="B40" s="35"/>
      <c r="C40" s="35"/>
      <c r="D40" s="35"/>
      <c r="E40" s="35"/>
      <c r="F40" s="35"/>
      <c r="G40" s="208"/>
    </row>
    <row r="41" spans="1:12">
      <c r="G41" s="208"/>
    </row>
  </sheetData>
  <sortState xmlns:xlrd2="http://schemas.microsoft.com/office/spreadsheetml/2017/richdata2" ref="A10:K24">
    <sortCondition descending="1" ref="B10:B24"/>
  </sortState>
  <mergeCells count="6">
    <mergeCell ref="I27:K29"/>
    <mergeCell ref="M1:O1"/>
    <mergeCell ref="A1:K1"/>
    <mergeCell ref="A4:K4"/>
    <mergeCell ref="A6:K6"/>
    <mergeCell ref="A8:K8"/>
  </mergeCells>
  <printOptions horizontalCentered="1"/>
  <pageMargins left="0.25" right="0.25" top="0.25" bottom="0.25" header="0.3" footer="0.3"/>
  <pageSetup scale="7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0D539-7274-404C-8818-996AC8A19E17}">
  <dimension ref="A1:S18"/>
  <sheetViews>
    <sheetView workbookViewId="0">
      <selection activeCell="D25" sqref="D25"/>
    </sheetView>
  </sheetViews>
  <sheetFormatPr defaultRowHeight="14.45"/>
  <cols>
    <col min="1" max="1" width="12.85546875" style="12" bestFit="1" customWidth="1"/>
    <col min="2" max="2" width="17.42578125" bestFit="1" customWidth="1"/>
    <col min="3" max="3" width="15.28515625" style="321" bestFit="1" customWidth="1"/>
    <col min="4" max="4" width="58.5703125" bestFit="1" customWidth="1"/>
  </cols>
  <sheetData>
    <row r="1" spans="1:19" ht="21">
      <c r="A1" s="313" t="s">
        <v>284</v>
      </c>
      <c r="B1" s="313"/>
      <c r="C1" s="313"/>
      <c r="D1" s="313"/>
      <c r="E1" s="313"/>
      <c r="F1" s="313"/>
      <c r="G1" s="313"/>
      <c r="H1" s="313"/>
      <c r="I1" s="313"/>
      <c r="J1" s="313"/>
      <c r="K1" s="313"/>
      <c r="L1" s="313"/>
      <c r="M1" s="313"/>
      <c r="N1" s="313"/>
    </row>
    <row r="4" spans="1:19" s="320" customFormat="1" ht="15">
      <c r="A4" s="330" t="s">
        <v>115</v>
      </c>
      <c r="B4" s="330" t="s">
        <v>285</v>
      </c>
      <c r="C4" s="331" t="s">
        <v>2</v>
      </c>
      <c r="D4" s="332" t="s">
        <v>147</v>
      </c>
      <c r="F4" s="333"/>
    </row>
    <row r="5" spans="1:19" s="339" customFormat="1" ht="15">
      <c r="A5" s="334">
        <v>1481</v>
      </c>
      <c r="B5" s="335">
        <v>44671</v>
      </c>
      <c r="C5" s="336">
        <v>766.69</v>
      </c>
      <c r="D5" s="337" t="s">
        <v>286</v>
      </c>
      <c r="E5" s="338"/>
      <c r="F5" s="338"/>
      <c r="G5" s="338"/>
      <c r="H5" s="338"/>
      <c r="I5" s="338"/>
      <c r="J5" s="338"/>
      <c r="K5" s="338"/>
      <c r="L5" s="338"/>
      <c r="M5" s="338"/>
      <c r="N5" s="338"/>
      <c r="O5" s="338"/>
      <c r="P5" s="338"/>
      <c r="Q5" s="338"/>
      <c r="R5" s="338"/>
      <c r="S5" s="338"/>
    </row>
    <row r="6" spans="1:19" s="339" customFormat="1" ht="15">
      <c r="A6" s="334">
        <v>2017244</v>
      </c>
      <c r="B6" s="340">
        <v>44607</v>
      </c>
      <c r="C6" s="336">
        <v>27509.79</v>
      </c>
      <c r="D6" s="337" t="s">
        <v>287</v>
      </c>
      <c r="E6" s="338"/>
      <c r="F6" s="338"/>
      <c r="G6" s="338"/>
      <c r="H6" s="338"/>
      <c r="I6" s="338"/>
      <c r="J6" s="338"/>
      <c r="K6" s="338"/>
      <c r="L6" s="338"/>
      <c r="M6" s="338"/>
      <c r="N6" s="338"/>
      <c r="O6" s="338"/>
      <c r="P6" s="338"/>
      <c r="Q6" s="338"/>
      <c r="R6" s="338"/>
      <c r="S6" s="338"/>
    </row>
    <row r="7" spans="1:19" s="339" customFormat="1" ht="15">
      <c r="A7" s="334" t="s">
        <v>288</v>
      </c>
      <c r="B7" s="335">
        <v>44607</v>
      </c>
      <c r="C7" s="336">
        <v>11707.88</v>
      </c>
      <c r="D7" s="337" t="s">
        <v>289</v>
      </c>
      <c r="E7" s="338"/>
      <c r="F7" s="338"/>
      <c r="G7" s="338"/>
      <c r="H7" s="338"/>
      <c r="I7" s="338"/>
      <c r="J7" s="338"/>
      <c r="K7" s="338"/>
      <c r="L7" s="338"/>
      <c r="M7" s="338"/>
      <c r="N7" s="338"/>
      <c r="O7" s="338"/>
      <c r="P7" s="338"/>
      <c r="Q7" s="338"/>
      <c r="R7" s="338"/>
      <c r="S7" s="338"/>
    </row>
    <row r="8" spans="1:19" s="339" customFormat="1" ht="15">
      <c r="A8" s="334">
        <v>1361</v>
      </c>
      <c r="B8" s="335">
        <v>44607</v>
      </c>
      <c r="C8" s="336">
        <v>21331.02</v>
      </c>
      <c r="D8" s="337" t="s">
        <v>290</v>
      </c>
      <c r="E8" s="338"/>
      <c r="F8" s="338"/>
      <c r="G8" s="338"/>
      <c r="H8" s="338"/>
      <c r="I8" s="338"/>
      <c r="J8" s="338"/>
      <c r="K8" s="338"/>
      <c r="L8" s="338"/>
      <c r="M8" s="338"/>
      <c r="N8" s="338"/>
      <c r="O8" s="338"/>
      <c r="P8" s="338"/>
      <c r="Q8" s="338"/>
      <c r="R8" s="338"/>
      <c r="S8" s="338"/>
    </row>
    <row r="9" spans="1:19" s="339" customFormat="1" ht="15">
      <c r="A9" s="334">
        <v>20162350</v>
      </c>
      <c r="B9" s="335">
        <v>44607</v>
      </c>
      <c r="C9" s="336">
        <v>7558.22</v>
      </c>
      <c r="D9" s="337" t="s">
        <v>291</v>
      </c>
      <c r="E9" s="338"/>
      <c r="F9" s="338"/>
      <c r="G9" s="338"/>
      <c r="H9" s="338"/>
      <c r="I9" s="338"/>
      <c r="J9" s="338"/>
      <c r="K9" s="338"/>
      <c r="L9" s="338"/>
      <c r="M9" s="338"/>
      <c r="N9" s="338"/>
      <c r="O9" s="338"/>
      <c r="P9" s="338"/>
      <c r="Q9" s="338"/>
      <c r="R9" s="338"/>
      <c r="S9" s="338"/>
    </row>
    <row r="10" spans="1:19" s="339" customFormat="1" ht="15">
      <c r="A10" s="334">
        <v>2019059</v>
      </c>
      <c r="B10" s="335">
        <v>44607</v>
      </c>
      <c r="C10" s="336">
        <v>3596.45</v>
      </c>
      <c r="D10" s="337" t="s">
        <v>292</v>
      </c>
      <c r="E10" s="338"/>
      <c r="F10" s="338"/>
      <c r="G10" s="338"/>
      <c r="H10" s="338"/>
      <c r="I10" s="338"/>
      <c r="J10" s="338"/>
      <c r="K10" s="338"/>
      <c r="L10" s="338"/>
      <c r="M10" s="338"/>
      <c r="N10" s="338"/>
      <c r="O10" s="338"/>
      <c r="P10" s="338"/>
      <c r="Q10" s="338"/>
      <c r="R10" s="338"/>
      <c r="S10" s="338"/>
    </row>
    <row r="11" spans="1:19" s="339" customFormat="1" ht="15">
      <c r="A11" s="334">
        <v>1670</v>
      </c>
      <c r="B11" s="335">
        <v>44607</v>
      </c>
      <c r="C11" s="336">
        <v>1413.74</v>
      </c>
      <c r="D11" s="337" t="s">
        <v>293</v>
      </c>
      <c r="E11" s="338"/>
      <c r="F11" s="338"/>
      <c r="G11" s="338"/>
      <c r="H11" s="338"/>
      <c r="I11" s="338"/>
      <c r="J11" s="338"/>
      <c r="K11" s="338"/>
      <c r="L11" s="338"/>
      <c r="M11" s="338"/>
      <c r="N11" s="338"/>
      <c r="O11" s="338"/>
      <c r="P11" s="338"/>
      <c r="Q11" s="338"/>
      <c r="R11" s="338"/>
      <c r="S11" s="338"/>
    </row>
    <row r="12" spans="1:19" s="339" customFormat="1" ht="15">
      <c r="A12" s="334">
        <v>1479</v>
      </c>
      <c r="B12" s="335">
        <v>44607</v>
      </c>
      <c r="C12" s="336">
        <v>1791.93</v>
      </c>
      <c r="D12" s="337" t="s">
        <v>294</v>
      </c>
      <c r="E12" s="338"/>
      <c r="F12" s="338"/>
      <c r="G12" s="338"/>
      <c r="H12" s="338"/>
      <c r="I12" s="338"/>
      <c r="J12" s="338"/>
      <c r="K12" s="338"/>
      <c r="L12" s="338"/>
      <c r="M12" s="338"/>
      <c r="N12" s="338"/>
      <c r="O12" s="338"/>
      <c r="P12" s="338"/>
      <c r="Q12" s="338"/>
      <c r="R12" s="338"/>
      <c r="S12" s="338"/>
    </row>
    <row r="13" spans="1:19" s="339" customFormat="1" ht="15">
      <c r="A13" s="334">
        <v>1634</v>
      </c>
      <c r="B13" s="335">
        <v>44607</v>
      </c>
      <c r="C13" s="336">
        <v>7088.04</v>
      </c>
      <c r="D13" s="337" t="s">
        <v>294</v>
      </c>
      <c r="E13" s="338"/>
      <c r="F13" s="338"/>
      <c r="G13" s="338"/>
      <c r="H13" s="338"/>
      <c r="I13" s="338"/>
      <c r="J13" s="338"/>
      <c r="K13" s="338"/>
      <c r="L13" s="338"/>
      <c r="M13" s="338"/>
      <c r="N13" s="338"/>
      <c r="O13" s="338"/>
      <c r="P13" s="338"/>
      <c r="Q13" s="338"/>
      <c r="R13" s="338"/>
      <c r="S13" s="338"/>
    </row>
    <row r="14" spans="1:19" s="339" customFormat="1" ht="15">
      <c r="A14" s="334">
        <v>2017257</v>
      </c>
      <c r="B14" s="335">
        <v>44607</v>
      </c>
      <c r="C14" s="336">
        <v>21372.240000000002</v>
      </c>
      <c r="D14" s="337" t="s">
        <v>295</v>
      </c>
      <c r="E14" s="338"/>
      <c r="F14" s="338"/>
      <c r="G14" s="338"/>
      <c r="H14" s="338"/>
      <c r="I14" s="338"/>
      <c r="J14" s="338"/>
      <c r="K14" s="338"/>
      <c r="L14" s="338"/>
      <c r="M14" s="338"/>
      <c r="N14" s="338"/>
      <c r="O14" s="338"/>
      <c r="P14" s="338"/>
      <c r="Q14" s="338"/>
      <c r="R14" s="338"/>
      <c r="S14" s="338"/>
    </row>
    <row r="15" spans="1:19" s="339" customFormat="1" ht="15">
      <c r="A15" s="334">
        <v>2020033</v>
      </c>
      <c r="B15" s="335">
        <v>44607</v>
      </c>
      <c r="C15" s="336">
        <v>12843.27</v>
      </c>
      <c r="D15" s="337" t="s">
        <v>296</v>
      </c>
      <c r="E15" s="338"/>
      <c r="F15" s="338"/>
      <c r="G15" s="338"/>
      <c r="H15" s="338"/>
      <c r="I15" s="338"/>
      <c r="J15" s="338"/>
      <c r="K15" s="338"/>
      <c r="L15" s="338"/>
      <c r="M15" s="338"/>
      <c r="N15" s="338"/>
      <c r="O15" s="338"/>
      <c r="P15" s="338"/>
      <c r="Q15" s="338"/>
      <c r="R15" s="338"/>
      <c r="S15" s="338"/>
    </row>
    <row r="16" spans="1:19" s="339" customFormat="1" ht="15">
      <c r="A16" s="341"/>
      <c r="C16" s="342"/>
      <c r="D16" s="343" t="s">
        <v>297</v>
      </c>
    </row>
    <row r="17" spans="1:4" s="339" customFormat="1" ht="15">
      <c r="A17" s="341"/>
      <c r="C17" s="342"/>
      <c r="D17" s="344"/>
    </row>
    <row r="18" spans="1:4" s="63" customFormat="1" ht="15.75">
      <c r="A18" s="345" t="s">
        <v>298</v>
      </c>
      <c r="B18" s="345"/>
      <c r="C18" s="346">
        <f>SUM(C5:C15)</f>
        <v>116979.27</v>
      </c>
    </row>
  </sheetData>
  <mergeCells count="2">
    <mergeCell ref="A18:B18"/>
    <mergeCell ref="A1:N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59D3F7A797D54AB1BB02A63AD322C0" ma:contentTypeVersion="4" ma:contentTypeDescription="Create a new document." ma:contentTypeScope="" ma:versionID="92a7616f696c3f4c7740c5f4a5adcbf1">
  <xsd:schema xmlns:xsd="http://www.w3.org/2001/XMLSchema" xmlns:xs="http://www.w3.org/2001/XMLSchema" xmlns:p="http://schemas.microsoft.com/office/2006/metadata/properties" xmlns:ns2="b2e1e5b3-aa48-4210-8dbc-72efa8bc56b6" targetNamespace="http://schemas.microsoft.com/office/2006/metadata/properties" ma:root="true" ma:fieldsID="2e9b9403627d832ed35586df7541359a" ns2:_="">
    <xsd:import namespace="b2e1e5b3-aa48-4210-8dbc-72efa8bc56b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e1e5b3-aa48-4210-8dbc-72efa8bc56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CAB882-7E14-41A1-94BB-6E1135295BC3}"/>
</file>

<file path=customXml/itemProps2.xml><?xml version="1.0" encoding="utf-8"?>
<ds:datastoreItem xmlns:ds="http://schemas.openxmlformats.org/officeDocument/2006/customXml" ds:itemID="{7D776083-3BC6-4A07-851F-8BE4C391A038}"/>
</file>

<file path=customXml/itemProps3.xml><?xml version="1.0" encoding="utf-8"?>
<ds:datastoreItem xmlns:ds="http://schemas.openxmlformats.org/officeDocument/2006/customXml" ds:itemID="{5E35F746-8957-47DD-9C93-317903C96DC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Heather Starzynski</dc:creator>
  <cp:keywords/>
  <dc:description/>
  <cp:lastModifiedBy>Bryn Milks</cp:lastModifiedBy>
  <cp:revision/>
  <dcterms:created xsi:type="dcterms:W3CDTF">2021-12-02T17:25:48Z</dcterms:created>
  <dcterms:modified xsi:type="dcterms:W3CDTF">2022-05-13T15:36:38Z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0x010100B259D3F7A797D54AB1BB02A63AD322C0</vt:lpwstr>
  </property>
  <property fmtid="{D5CDD505-2E9C-101B-9397-08002B2CF9AE}" pid="3" name="xd_Signature">
    <vt:bool>false</vt:bool>
  </property>
  <property fmtid="{D5CDD505-2E9C-101B-9397-08002B2CF9AE}" pid="4" name="SharedWithUsers">
    <vt:lpwstr>15;#Tania Ezzo</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ies>
</file>